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1"/>
  </bookViews>
  <sheets>
    <sheet name="1 Доходи" sheetId="1" r:id="rId1"/>
    <sheet name="2 Видатки" sheetId="2" r:id="rId2"/>
  </sheets>
  <definedNames>
    <definedName name="_xlnm.Print_Titles" localSheetId="0">'1 Доходи'!$12:$12</definedName>
    <definedName name="_xlnm.Print_Titles" localSheetId="1">'2 Видатки'!$1:$1</definedName>
    <definedName name="_xlnm.Print_Area" localSheetId="0">'1 Доходи'!$A$1:$G$65</definedName>
    <definedName name="_xlnm.Print_Area" localSheetId="1">'2 Видатки'!$A$1:$H$126</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4"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<sst xmlns="http://schemas.openxmlformats.org/spreadsheetml/2006/main" count="281" uniqueCount="247">
  <si>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</si>
  <si>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</si>
  <si>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</si>
  <si>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</si>
  <si>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</si>
  <si>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</si>
  <si>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</si>
  <si>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</si>
  <si>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</si>
  <si>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</si>
  <si>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</si>
  <si>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</si>
  <si>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</si>
  <si>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</si>
  <si>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</si>
  <si>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</si>
  <si>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</si>
  <si>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</si>
  <si>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</si>
  <si>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</si>
  <si>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</si>
  <si>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</si>
  <si>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</si>
  <si>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</si>
  <si>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</si>
  <si>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</si>
  <si>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</si>
  <si>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</si>
  <si>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</si>
  <si>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</si>
  <si>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</si>
  <si>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</si>
  <si>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</si>
  <si>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</si>
  <si>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</si>
  <si>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</si>
  <si>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</si>
  <si>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</si>
  <si>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</si>
  <si>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</si>
  <si>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</si>
  <si>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</si>
  <si>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</si>
  <si>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</si>
  <si>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</si>
  <si>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</si>
  <si>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</si>
  <si>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</si>
  <si>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</si>
  <si>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</si>
  <si>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</si>
  <si>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</si>
  <si>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</si>
  <si>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</si>
  <si>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</si>
  <si>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</si>
  <si>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</si>
  <si>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</si>
  <si>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</si>
  <si>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</si>
  <si>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</si>
  <si>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</si>
  <si>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</si>
  <si>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</si>
  <si>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</si>
  <si>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</si>
  <si>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</si>
  <si>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</si>
  <si>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</si>
  <si>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</si>
  <si>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</si>
  <si>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</si>
  <si>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</si>
  <si>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</si>
  <si>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</si>
  <si>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</si>
  <si>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</si>
  <si>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</si>
  <si>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</si>
  <si>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</si>
  <si>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</si>
  <si>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</si>
  <si>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</si>
  <si>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</si>
  <si>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</si>
  <si>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</si>
  <si>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</si>
  <si>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</si>
  <si>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</si>
  <si>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</si>
  <si>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</si>
  <si>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</si>
  <si>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</si>
  <si>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</si>
  <si>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</si>
  <si>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</si>
  <si>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</si>
  <si>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</si>
  <si>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</si>
  <si>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</si>
  <si>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</si>
  <si>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</si>
  <si>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</si>
  <si>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</si>
  <si>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</si>
  <si>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</si>
  <si>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</si>
  <si>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</si>
  <si>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</si>
  <si>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</si>
  <si>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</si>
  <si>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</si>
  <si>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</si>
  <si>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</si>
  <si>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</si>
  <si>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</si>
  <si>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</si>
  <si>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</si>
  <si>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</si>
  <si>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</si>
  <si>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</si>
  <si>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</si>
  <si>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</si>
  <si>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</si>
  <si>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</si>
  <si>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</si>
  <si>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</si>
  <si>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</si>
  <si>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</si>
  <si>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</si>
  <si>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</si>
  <si>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</si>
  <si>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</si>
  <si>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</si>
  <si>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</si>
  <si>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</si>
  <si>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</si>
  <si>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</si>
  <si>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</si>
  <si>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</si>
  <si>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</si>
  <si>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</si>
  <si>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</si>
  <si>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</si>
  <si>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Звіт</t>
  </si>
  <si>
    <t xml:space="preserve">про виконання районного бюджету по загальному </t>
  </si>
  <si>
    <t>грн.</t>
  </si>
  <si>
    <t>КФК</t>
  </si>
  <si>
    <t>Показники за бюджетною класифікацією</t>
  </si>
  <si>
    <t>% виконання до уточнених бюджетних призначень на звітний період</t>
  </si>
  <si>
    <t xml:space="preserve">ДОХОДИ </t>
  </si>
  <si>
    <t>Неподаткові надходження</t>
  </si>
  <si>
    <t>Інші надходження</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</si>
  <si>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</si>
  <si>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</si>
  <si>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</si>
  <si>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</si>
  <si>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</si>
  <si>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</si>
  <si>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</si>
  <si>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</si>
  <si>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</si>
  <si>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</si>
  <si>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</si>
  <si>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</si>
  <si>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</si>
  <si>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</si>
  <si>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</si>
  <si>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</si>
  <si>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</si>
  <si>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</si>
  <si>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</si>
  <si>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</si>
  <si>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</si>
  <si>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</si>
  <si>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</si>
  <si>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</si>
  <si>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</si>
  <si>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</si>
  <si>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субвенції</t>
  </si>
  <si>
    <t>Підтримка малого і середнього підприємництва </t>
  </si>
  <si>
    <t>Інші послуги, пов`язані з економічною діяльністю </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</si>
  <si>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</si>
  <si>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</si>
  <si>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</si>
  <si>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</si>
  <si>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</si>
  <si>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</si>
  <si>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</si>
  <si>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</si>
  <si>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</si>
  <si>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</si>
  <si>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</si>
  <si>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</si>
  <si>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</si>
  <si>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</si>
  <si>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</si>
  <si>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</si>
  <si>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</si>
  <si>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</si>
  <si>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</si>
  <si>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</si>
  <si>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</si>
  <si>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</si>
  <si>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</si>
  <si>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</si>
  <si>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</si>
  <si>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Захищені без 2610, субв.</t>
  </si>
  <si>
    <t>%</t>
  </si>
  <si>
    <t>Видатки без субвенцій</t>
  </si>
  <si>
    <t>Зарплата</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</si>
  <si>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</si>
  <si>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090407</t>
  </si>
  <si>
    <t>090413</t>
  </si>
  <si>
    <t>Допомога на догляд за інвалідом I чи II групи внаслідок психічного розладу</t>
  </si>
  <si>
    <t>Бюджетні призначення на  2015 рік</t>
  </si>
  <si>
    <t>% виконання до бюджетних призначень на 2015 рік</t>
  </si>
  <si>
    <t xml:space="preserve">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</si>
  <si>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</si>
  <si>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</si>
  <si>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</si>
  <si>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</si>
  <si>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</si>
  <si>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</si>
  <si>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більше 300</t>
  </si>
  <si>
    <t>Заходи та роботи з мобілізаційної підготовки місцевого значення</t>
  </si>
  <si>
    <t>більше 400</t>
  </si>
  <si>
    <t>Проведення виборів депутатів місцевих рад та сільських, селищних, міських голів</t>
  </si>
  <si>
    <t>Субвенція з державного бюджету місцевим бюджетам на проведення виборів депутатів місцевих рад та сільських, селищних, міських голів</t>
  </si>
  <si>
    <t>Житлове будівництво та придбання житла для окремих категорій населення</t>
  </si>
  <si>
    <t>150118</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</si>
  <si>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</si>
  <si>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</si>
  <si>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</si>
  <si>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</si>
  <si>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Охорона навколишнього природного середовища та ядерна безпека</t>
  </si>
  <si>
    <t>Охорона і раціональне використання земель</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</si>
  <si>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</si>
  <si>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</si>
  <si>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за  9 місяців 2015 року"</t>
  </si>
  <si>
    <t>та спеціальному фонду за 9 місяців 2015 року</t>
  </si>
  <si>
    <t>Уточнені бюджетні призначення на 9 місяців 2015 року</t>
  </si>
  <si>
    <t>до рішення районної ради</t>
  </si>
  <si>
    <t>від  16 грудня  2015 року</t>
  </si>
  <si>
    <t>Керуючий справами виконавчого</t>
  </si>
  <si>
    <t xml:space="preserve">апарату рйаонної ради                                             </t>
  </si>
  <si>
    <t>І.В.Кудрик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</si>
</sst>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0000"/>
    <numFmt numFmtId="179" formatCode="#0.00"/>
  </numFmts>
  <fonts count="64">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b/>
      <sz val="8"/>
      <name val="Tahoma"/>
      <family val="0"/>
    </font>
    <font>
      <sz val="8"/>
      <name val="Tahoma"/>
      <family val="0"/>
    </font>
    <font>
      <sz val="18"/>
      <color indexed="8"/>
      <name val="Times New Roman"/>
      <family val="1"/>
    </font>
    <font>
      <i/>
      <sz val="12"/>
      <name val="Times New Roman"/>
      <family val="1"/>
    </font>
    <font>
      <b/>
      <sz val="16"/>
      <color indexed="8"/>
      <name val="Times New Roman"/>
      <family val="1"/>
    </font>
    <font>
      <sz val="16"/>
      <color indexed="8"/>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b/>
      <sz val="18"/>
      <color indexed="8"/>
      <name val="Times New Roman"/>
      <family val="1"/>
    </font>
    <font>
      <sz val="18"/>
      <color indexed="63"/>
      <name val="Times New Roman"/>
      <family val="1"/>
    </font>
    <font>
      <sz val="16"/>
      <name val="Times New Roman"/>
      <family val="1"/>
    </font>
    <font>
      <sz val="20"/>
      <color indexed="8"/>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right style="thin"/>
      <top style="thin">
        <color indexed="8"/>
      </top>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2"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7" borderId="0" applyNumberFormat="0" applyBorder="0" applyAlignment="0" applyProtection="0"/>
    <xf numFmtId="0" fontId="50" fillId="10" borderId="0" applyNumberFormat="0" applyBorder="0" applyAlignment="0" applyProtection="0"/>
    <xf numFmtId="0" fontId="50" fillId="3"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1" fillId="3" borderId="0" applyNumberFormat="0" applyBorder="0" applyAlignment="0" applyProtection="0"/>
    <xf numFmtId="0" fontId="51" fillId="11"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1" applyNumberFormat="0" applyAlignment="0" applyProtection="0"/>
    <xf numFmtId="0" fontId="53" fillId="2" borderId="2" applyNumberFormat="0" applyAlignment="0" applyProtection="0"/>
    <xf numFmtId="0" fontId="54" fillId="2"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5" fillId="0" borderId="6" applyNumberFormat="0" applyFill="0" applyAlignment="0" applyProtection="0"/>
    <xf numFmtId="0" fontId="56" fillId="20" borderId="7" applyNumberFormat="0" applyAlignment="0" applyProtection="0"/>
    <xf numFmtId="0" fontId="43" fillId="0" borderId="0" applyNumberFormat="0" applyFill="0" applyBorder="0" applyAlignment="0" applyProtection="0"/>
    <xf numFmtId="0" fontId="57" fillId="21" borderId="0" applyNumberFormat="0" applyBorder="0" applyAlignment="0" applyProtection="0"/>
    <xf numFmtId="0" fontId="0" fillId="0" borderId="0">
      <alignment/>
      <protection/>
    </xf>
    <xf numFmtId="0" fontId="8" fillId="0" borderId="0">
      <alignment/>
      <protection/>
    </xf>
    <xf numFmtId="0" fontId="7" fillId="0" borderId="0" applyNumberFormat="0" applyFill="0" applyBorder="0" applyAlignment="0" applyProtection="0"/>
    <xf numFmtId="0" fontId="58" fillId="22" borderId="0" applyNumberFormat="0" applyBorder="0" applyAlignment="0" applyProtection="0"/>
    <xf numFmtId="0" fontId="5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4" borderId="0" applyNumberFormat="0" applyBorder="0" applyAlignment="0" applyProtection="0"/>
  </cellStyleXfs>
  <cellXfs count="152">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0" fontId="2" fillId="0" borderId="10" xfId="0" applyFont="1" applyFill="1" applyBorder="1" applyAlignment="1">
      <alignment vertical="top"/>
    </xf>
    <xf numFmtId="0" fontId="3" fillId="0" borderId="11" xfId="0" applyFont="1" applyFill="1" applyBorder="1" applyAlignment="1">
      <alignment horizontal="left" vertical="top"/>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xf>
    <xf numFmtId="1" fontId="3" fillId="0" borderId="0" xfId="0" applyNumberFormat="1" applyFont="1" applyFill="1" applyAlignment="1">
      <alignment vertical="top"/>
    </xf>
    <xf numFmtId="0" fontId="1" fillId="0" borderId="0" xfId="0" applyFont="1" applyFill="1" applyBorder="1" applyAlignment="1">
      <alignment horizontal="right"/>
    </xf>
    <xf numFmtId="2" fontId="1" fillId="0" borderId="0" xfId="0" applyNumberFormat="1" applyFont="1" applyFill="1" applyAlignment="1">
      <alignment vertical="top"/>
    </xf>
    <xf numFmtId="0" fontId="2" fillId="0" borderId="0" xfId="0" applyFont="1" applyFill="1" applyBorder="1" applyAlignment="1">
      <alignment horizontal="right" vertical="top"/>
    </xf>
    <xf numFmtId="0" fontId="18" fillId="0" borderId="0" xfId="0" applyFont="1" applyFill="1" applyBorder="1" applyAlignment="1">
      <alignment horizontal="right" vertical="top"/>
    </xf>
    <xf numFmtId="0" fontId="17" fillId="0" borderId="0" xfId="0" applyFont="1" applyFill="1" applyBorder="1" applyAlignment="1">
      <alignment horizontal="center" vertical="top"/>
    </xf>
    <xf numFmtId="0" fontId="17" fillId="0" borderId="0" xfId="0" applyFont="1" applyFill="1" applyAlignment="1">
      <alignment horizontal="center" vertical="top"/>
    </xf>
    <xf numFmtId="0" fontId="17" fillId="0" borderId="0" xfId="0" applyFont="1" applyFill="1" applyBorder="1" applyAlignment="1">
      <alignment vertical="top"/>
    </xf>
    <xf numFmtId="0" fontId="17" fillId="0" borderId="0" xfId="0" applyFont="1" applyFill="1" applyAlignment="1">
      <alignment vertical="top"/>
    </xf>
    <xf numFmtId="1" fontId="15" fillId="0" borderId="0" xfId="0" applyNumberFormat="1" applyFont="1" applyFill="1" applyAlignment="1">
      <alignment vertical="top"/>
    </xf>
    <xf numFmtId="49" fontId="17" fillId="0" borderId="11" xfId="0" applyNumberFormat="1" applyFont="1" applyFill="1" applyBorder="1" applyAlignment="1">
      <alignment horizontal="center" vertical="top"/>
    </xf>
    <xf numFmtId="49" fontId="17" fillId="0" borderId="12" xfId="0" applyNumberFormat="1" applyFont="1" applyFill="1" applyBorder="1" applyAlignment="1">
      <alignment horizontal="center" vertical="top"/>
    </xf>
    <xf numFmtId="49" fontId="18" fillId="0" borderId="12" xfId="0" applyNumberFormat="1" applyFont="1" applyFill="1" applyBorder="1" applyAlignment="1">
      <alignment horizontal="center" vertical="top"/>
    </xf>
    <xf numFmtId="49" fontId="18" fillId="0" borderId="13" xfId="0" applyNumberFormat="1" applyFont="1" applyFill="1" applyBorder="1" applyAlignment="1">
      <alignment horizontal="center" vertical="top"/>
    </xf>
    <xf numFmtId="49" fontId="18" fillId="0" borderId="11" xfId="0" applyNumberFormat="1" applyFont="1" applyFill="1" applyBorder="1" applyAlignment="1">
      <alignment horizontal="center" vertical="top"/>
    </xf>
    <xf numFmtId="0" fontId="17" fillId="0" borderId="12" xfId="0" applyFont="1" applyFill="1" applyBorder="1" applyAlignment="1">
      <alignment horizontal="center" vertical="top"/>
    </xf>
    <xf numFmtId="0" fontId="18" fillId="0" borderId="12" xfId="0" applyFont="1" applyFill="1" applyBorder="1" applyAlignment="1">
      <alignment horizontal="center" vertical="top"/>
    </xf>
    <xf numFmtId="49" fontId="17" fillId="0" borderId="13" xfId="0" applyNumberFormat="1" applyFont="1" applyFill="1" applyBorder="1" applyAlignment="1">
      <alignment horizontal="center" vertical="top"/>
    </xf>
    <xf numFmtId="1" fontId="28" fillId="0" borderId="11" xfId="0" applyNumberFormat="1" applyFont="1" applyFill="1" applyBorder="1" applyAlignment="1">
      <alignment horizontal="center" vertical="top"/>
    </xf>
    <xf numFmtId="172" fontId="28" fillId="0" borderId="11" xfId="0" applyNumberFormat="1" applyFont="1" applyFill="1" applyBorder="1" applyAlignment="1">
      <alignment horizontal="center" vertical="top"/>
    </xf>
    <xf numFmtId="1" fontId="28" fillId="0" borderId="12" xfId="0" applyNumberFormat="1" applyFont="1" applyFill="1" applyBorder="1" applyAlignment="1">
      <alignment horizontal="center" vertical="top"/>
    </xf>
    <xf numFmtId="1" fontId="15" fillId="0" borderId="12" xfId="0" applyNumberFormat="1" applyFont="1" applyFill="1" applyBorder="1" applyAlignment="1">
      <alignment horizontal="center" vertical="top"/>
    </xf>
    <xf numFmtId="172" fontId="15" fillId="0" borderId="11" xfId="0" applyNumberFormat="1" applyFont="1" applyFill="1" applyBorder="1" applyAlignment="1">
      <alignment horizontal="center" vertical="top"/>
    </xf>
    <xf numFmtId="1" fontId="28" fillId="0" borderId="13" xfId="0" applyNumberFormat="1" applyFont="1" applyFill="1" applyBorder="1" applyAlignment="1">
      <alignment horizontal="center" vertical="top"/>
    </xf>
    <xf numFmtId="1" fontId="15" fillId="0" borderId="12" xfId="0" applyNumberFormat="1" applyFont="1" applyFill="1" applyBorder="1" applyAlignment="1">
      <alignment horizontal="center" vertical="top"/>
    </xf>
    <xf numFmtId="0" fontId="21" fillId="0" borderId="0" xfId="0" applyFont="1" applyFill="1" applyBorder="1" applyAlignment="1">
      <alignment/>
    </xf>
    <xf numFmtId="1" fontId="28" fillId="0" borderId="0" xfId="0" applyNumberFormat="1" applyFont="1" applyFill="1" applyBorder="1" applyAlignment="1">
      <alignment horizontal="center" vertical="top"/>
    </xf>
    <xf numFmtId="0" fontId="28" fillId="0" borderId="0" xfId="0" applyFont="1" applyFill="1" applyAlignment="1">
      <alignment vertical="top"/>
    </xf>
    <xf numFmtId="0" fontId="21" fillId="0" borderId="0" xfId="0" applyFont="1" applyFill="1" applyAlignment="1">
      <alignment/>
    </xf>
    <xf numFmtId="0" fontId="17" fillId="0" borderId="11" xfId="0" applyFont="1" applyFill="1" applyBorder="1" applyAlignment="1">
      <alignment vertical="top" wrapText="1"/>
    </xf>
    <xf numFmtId="0" fontId="17" fillId="0" borderId="12" xfId="0" applyFont="1" applyFill="1" applyBorder="1" applyAlignment="1">
      <alignment vertical="top" wrapText="1"/>
    </xf>
    <xf numFmtId="0" fontId="18" fillId="0" borderId="12" xfId="0" applyFont="1" applyFill="1" applyBorder="1" applyAlignment="1">
      <alignment vertical="top" wrapText="1"/>
    </xf>
    <xf numFmtId="0" fontId="17" fillId="0" borderId="13" xfId="0" applyFont="1" applyFill="1" applyBorder="1" applyAlignment="1">
      <alignment vertical="top" wrapText="1"/>
    </xf>
    <xf numFmtId="0" fontId="17" fillId="0" borderId="12" xfId="0" applyFont="1" applyFill="1" applyBorder="1" applyAlignment="1">
      <alignment horizontal="center" vertical="center" wrapText="1"/>
    </xf>
    <xf numFmtId="0" fontId="30" fillId="0" borderId="12" xfId="0" applyFont="1" applyFill="1" applyBorder="1" applyAlignment="1">
      <alignment vertical="top" wrapText="1"/>
    </xf>
    <xf numFmtId="0" fontId="18" fillId="0" borderId="13" xfId="54" applyFont="1" applyFill="1" applyBorder="1" applyAlignment="1" applyProtection="1">
      <alignment vertical="center" wrapText="1"/>
      <protection/>
    </xf>
    <xf numFmtId="0" fontId="18" fillId="0" borderId="12" xfId="54" applyFont="1" applyFill="1" applyBorder="1" applyAlignment="1" applyProtection="1">
      <alignment vertical="center" wrapText="1"/>
      <protection/>
    </xf>
    <xf numFmtId="0" fontId="18" fillId="0" borderId="12" xfId="54" applyNumberFormat="1" applyFont="1" applyFill="1" applyBorder="1" applyAlignment="1" applyProtection="1">
      <alignment vertical="center" wrapText="1"/>
      <protection/>
    </xf>
    <xf numFmtId="0" fontId="18" fillId="0" borderId="11" xfId="54" applyFont="1" applyFill="1" applyBorder="1" applyAlignment="1" applyProtection="1">
      <alignment vertical="center" wrapText="1"/>
      <protection/>
    </xf>
    <xf numFmtId="0" fontId="18" fillId="0" borderId="11" xfId="54" applyNumberFormat="1" applyFont="1" applyFill="1" applyBorder="1" applyAlignment="1" applyProtection="1">
      <alignment vertical="center" wrapText="1"/>
      <protection/>
    </xf>
    <xf numFmtId="0" fontId="27" fillId="0" borderId="12" xfId="0" applyFont="1" applyFill="1" applyBorder="1" applyAlignment="1">
      <alignment vertical="top" wrapText="1"/>
    </xf>
    <xf numFmtId="2" fontId="21" fillId="0" borderId="12" xfId="53" applyNumberFormat="1" applyFont="1" applyFill="1" applyBorder="1" applyAlignment="1">
      <alignment horizontal="center" vertical="center"/>
      <protection/>
    </xf>
    <xf numFmtId="1" fontId="28" fillId="0" borderId="11" xfId="0" applyNumberFormat="1" applyFont="1" applyFill="1" applyBorder="1" applyAlignment="1">
      <alignment horizontal="center" vertical="center"/>
    </xf>
    <xf numFmtId="172" fontId="28" fillId="0" borderId="11" xfId="0" applyNumberFormat="1" applyFont="1" applyFill="1" applyBorder="1" applyAlignment="1">
      <alignment horizontal="center" vertical="center"/>
    </xf>
    <xf numFmtId="2" fontId="20" fillId="0" borderId="12" xfId="53" applyNumberFormat="1" applyFont="1" applyFill="1" applyBorder="1" applyAlignment="1">
      <alignment horizontal="center"/>
      <protection/>
    </xf>
    <xf numFmtId="1" fontId="15" fillId="0" borderId="13" xfId="0" applyNumberFormat="1" applyFont="1" applyFill="1" applyBorder="1" applyAlignment="1">
      <alignment horizontal="center" vertical="top"/>
    </xf>
    <xf numFmtId="2" fontId="20" fillId="0" borderId="12" xfId="53" applyNumberFormat="1" applyFont="1" applyFill="1" applyBorder="1" applyAlignment="1">
      <alignment horizontal="center" vertical="top"/>
      <protection/>
    </xf>
    <xf numFmtId="1" fontId="15" fillId="0" borderId="11" xfId="0" applyNumberFormat="1" applyFont="1" applyFill="1" applyBorder="1" applyAlignment="1">
      <alignment horizontal="center" vertical="top"/>
    </xf>
    <xf numFmtId="0" fontId="31" fillId="0" borderId="0" xfId="0" applyFont="1" applyFill="1" applyAlignment="1">
      <alignment horizontal="right" vertical="top"/>
    </xf>
    <xf numFmtId="1" fontId="31" fillId="0" borderId="0" xfId="0" applyNumberFormat="1" applyFont="1" applyFill="1" applyAlignment="1">
      <alignment vertical="top"/>
    </xf>
    <xf numFmtId="0" fontId="31" fillId="0" borderId="0" xfId="0" applyFont="1" applyFill="1" applyAlignment="1">
      <alignment horizontal="right" vertical="top" wrapText="1"/>
    </xf>
    <xf numFmtId="172" fontId="31" fillId="0" borderId="0" xfId="0" applyNumberFormat="1" applyFont="1" applyFill="1" applyAlignment="1">
      <alignment horizontal="center" vertical="top"/>
    </xf>
    <xf numFmtId="0" fontId="15" fillId="0" borderId="0" xfId="0" applyFont="1" applyFill="1" applyAlignment="1">
      <alignment vertical="top"/>
    </xf>
    <xf numFmtId="2" fontId="18" fillId="0" borderId="0" xfId="0" applyNumberFormat="1" applyFont="1" applyFill="1" applyAlignment="1">
      <alignment vertical="top"/>
    </xf>
    <xf numFmtId="0" fontId="30" fillId="0" borderId="12" xfId="0" applyFont="1" applyFill="1" applyBorder="1" applyAlignment="1">
      <alignment vertical="center" wrapText="1"/>
    </xf>
    <xf numFmtId="179" fontId="32" fillId="0" borderId="12" xfId="53" applyNumberFormat="1" applyFont="1" applyFill="1" applyBorder="1" applyAlignment="1">
      <alignment vertical="center" wrapText="1"/>
      <protection/>
    </xf>
    <xf numFmtId="0" fontId="3" fillId="0" borderId="0" xfId="0" applyFont="1" applyFill="1" applyBorder="1" applyAlignment="1">
      <alignment horizontal="left" vertical="top"/>
    </xf>
    <xf numFmtId="0" fontId="17" fillId="0" borderId="0" xfId="0" applyFont="1" applyFill="1" applyBorder="1" applyAlignment="1">
      <alignment horizontal="center" vertical="center" wrapText="1"/>
    </xf>
    <xf numFmtId="172" fontId="28" fillId="0" borderId="0" xfId="0" applyNumberFormat="1" applyFont="1" applyFill="1" applyBorder="1" applyAlignment="1">
      <alignment horizontal="center" vertical="top"/>
    </xf>
    <xf numFmtId="1" fontId="18" fillId="0" borderId="0" xfId="0" applyNumberFormat="1" applyFont="1" applyFill="1" applyAlignment="1">
      <alignment vertical="top"/>
    </xf>
    <xf numFmtId="0" fontId="1" fillId="25" borderId="0" xfId="0" applyFont="1" applyFill="1" applyBorder="1" applyAlignment="1">
      <alignment vertical="top"/>
    </xf>
    <xf numFmtId="0" fontId="1" fillId="25" borderId="0" xfId="0" applyFont="1" applyFill="1" applyAlignment="1">
      <alignment vertical="top"/>
    </xf>
    <xf numFmtId="0" fontId="18" fillId="0" borderId="13" xfId="0" applyFont="1" applyFill="1" applyBorder="1" applyAlignment="1">
      <alignment horizontal="center" vertical="top"/>
    </xf>
    <xf numFmtId="0" fontId="18" fillId="0" borderId="13" xfId="0" applyFont="1" applyFill="1" applyBorder="1" applyAlignment="1">
      <alignment vertical="top" wrapText="1"/>
    </xf>
    <xf numFmtId="1" fontId="20" fillId="0" borderId="12" xfId="0" applyNumberFormat="1" applyFont="1" applyFill="1" applyBorder="1" applyAlignment="1">
      <alignment horizontal="center" vertical="top"/>
    </xf>
    <xf numFmtId="1" fontId="29" fillId="0" borderId="12" xfId="0" applyNumberFormat="1" applyFont="1" applyFill="1" applyBorder="1" applyAlignment="1">
      <alignment horizontal="center" vertical="top"/>
    </xf>
    <xf numFmtId="172" fontId="31" fillId="0" borderId="0" xfId="0" applyNumberFormat="1" applyFont="1" applyFill="1" applyAlignment="1">
      <alignment vertical="top"/>
    </xf>
    <xf numFmtId="0" fontId="10" fillId="2" borderId="0" xfId="0" applyFont="1" applyFill="1" applyBorder="1" applyAlignment="1">
      <alignment horizontal="left" vertical="top"/>
    </xf>
    <xf numFmtId="0" fontId="20" fillId="2" borderId="0" xfId="0" applyFont="1" applyFill="1" applyAlignment="1">
      <alignment vertical="top" wrapText="1"/>
    </xf>
    <xf numFmtId="0" fontId="20" fillId="2" borderId="0" xfId="0" applyFont="1" applyFill="1" applyAlignment="1">
      <alignment horizontal="center" vertical="top"/>
    </xf>
    <xf numFmtId="0" fontId="20" fillId="2" borderId="0" xfId="0" applyFont="1" applyFill="1" applyAlignment="1">
      <alignment horizontal="left" vertical="top"/>
    </xf>
    <xf numFmtId="0" fontId="5" fillId="2" borderId="0" xfId="0" applyFont="1" applyFill="1" applyAlignment="1">
      <alignment horizontal="center" vertical="top"/>
    </xf>
    <xf numFmtId="0" fontId="5" fillId="2" borderId="0" xfId="0" applyFont="1" applyFill="1" applyAlignment="1">
      <alignment vertical="top"/>
    </xf>
    <xf numFmtId="0" fontId="5" fillId="2" borderId="0" xfId="0" applyFont="1" applyFill="1" applyAlignment="1">
      <alignment vertical="top" wrapText="1"/>
    </xf>
    <xf numFmtId="0" fontId="10" fillId="2" borderId="12" xfId="0" applyFont="1" applyFill="1" applyBorder="1" applyAlignment="1">
      <alignment horizontal="center" vertical="top" wrapText="1"/>
    </xf>
    <xf numFmtId="0" fontId="10" fillId="2" borderId="14" xfId="0" applyFont="1" applyFill="1" applyBorder="1" applyAlignment="1">
      <alignment horizontal="center" vertical="top" wrapText="1"/>
    </xf>
    <xf numFmtId="0" fontId="5" fillId="2" borderId="0" xfId="0" applyFont="1" applyFill="1" applyAlignment="1">
      <alignment horizontal="center" vertical="top" wrapText="1"/>
    </xf>
    <xf numFmtId="0" fontId="10" fillId="2" borderId="12" xfId="0" applyFont="1" applyFill="1" applyBorder="1" applyAlignment="1">
      <alignment horizontal="center" vertical="top"/>
    </xf>
    <xf numFmtId="0" fontId="11" fillId="2" borderId="12" xfId="0" applyFont="1" applyFill="1" applyBorder="1" applyAlignment="1">
      <alignment horizontal="left" vertical="top"/>
    </xf>
    <xf numFmtId="0" fontId="11" fillId="2" borderId="15" xfId="0" applyFont="1" applyFill="1" applyBorder="1" applyAlignment="1">
      <alignment horizontal="center" vertical="top" wrapText="1"/>
    </xf>
    <xf numFmtId="0" fontId="11" fillId="2" borderId="15" xfId="0" applyFont="1" applyFill="1" applyBorder="1" applyAlignment="1">
      <alignment horizontal="center" vertical="top"/>
    </xf>
    <xf numFmtId="0" fontId="22" fillId="2" borderId="12" xfId="0" applyFont="1" applyFill="1" applyBorder="1" applyAlignment="1">
      <alignment horizontal="left" vertical="top"/>
    </xf>
    <xf numFmtId="0" fontId="22" fillId="2" borderId="10" xfId="0" applyFont="1" applyFill="1" applyBorder="1" applyAlignment="1">
      <alignment horizontal="center" vertical="top" wrapText="1"/>
    </xf>
    <xf numFmtId="3" fontId="22" fillId="2" borderId="10" xfId="0" applyNumberFormat="1" applyFont="1" applyFill="1" applyBorder="1" applyAlignment="1">
      <alignment horizontal="center" vertical="top"/>
    </xf>
    <xf numFmtId="172" fontId="16" fillId="2" borderId="12" xfId="0" applyNumberFormat="1" applyFont="1" applyFill="1" applyBorder="1" applyAlignment="1" applyProtection="1">
      <alignment horizontal="center" vertical="top"/>
      <protection/>
    </xf>
    <xf numFmtId="0" fontId="23" fillId="2" borderId="0" xfId="0" applyFont="1" applyFill="1" applyBorder="1" applyAlignment="1">
      <alignment vertical="top"/>
    </xf>
    <xf numFmtId="0" fontId="24" fillId="2" borderId="0" xfId="0" applyFont="1" applyFill="1" applyBorder="1" applyAlignment="1">
      <alignment vertical="top"/>
    </xf>
    <xf numFmtId="0" fontId="11" fillId="2" borderId="12" xfId="0" applyFont="1" applyFill="1" applyBorder="1" applyAlignment="1">
      <alignment vertical="top"/>
    </xf>
    <xf numFmtId="3" fontId="11" fillId="2" borderId="11" xfId="0" applyNumberFormat="1" applyFont="1" applyFill="1" applyBorder="1" applyAlignment="1">
      <alignment horizontal="center" vertical="top"/>
    </xf>
    <xf numFmtId="172" fontId="10" fillId="2" borderId="11" xfId="0" applyNumberFormat="1" applyFont="1" applyFill="1" applyBorder="1" applyAlignment="1" applyProtection="1">
      <alignment horizontal="center" vertical="top"/>
      <protection/>
    </xf>
    <xf numFmtId="0" fontId="9" fillId="2" borderId="0" xfId="0" applyFont="1" applyFill="1" applyAlignment="1">
      <alignment vertical="top"/>
    </xf>
    <xf numFmtId="0" fontId="11" fillId="2" borderId="12" xfId="0" applyFont="1" applyFill="1" applyBorder="1" applyAlignment="1">
      <alignment vertical="top" wrapText="1"/>
    </xf>
    <xf numFmtId="3" fontId="10" fillId="2" borderId="12" xfId="0" applyNumberFormat="1" applyFont="1" applyFill="1" applyBorder="1" applyAlignment="1">
      <alignment horizontal="center" vertical="top"/>
    </xf>
    <xf numFmtId="0" fontId="10" fillId="2" borderId="12" xfId="0" applyFont="1" applyFill="1" applyBorder="1" applyAlignment="1">
      <alignment horizontal="left" vertical="top"/>
    </xf>
    <xf numFmtId="0" fontId="16" fillId="2" borderId="12" xfId="0" applyFont="1" applyFill="1" applyBorder="1" applyAlignment="1">
      <alignment vertical="top" wrapText="1"/>
    </xf>
    <xf numFmtId="0" fontId="10" fillId="2" borderId="12" xfId="0" applyFont="1" applyFill="1" applyBorder="1" applyAlignment="1">
      <alignment vertical="top" wrapText="1"/>
    </xf>
    <xf numFmtId="0" fontId="10" fillId="2" borderId="0" xfId="0" applyFont="1" applyFill="1" applyBorder="1" applyAlignment="1">
      <alignment vertical="top" wrapText="1"/>
    </xf>
    <xf numFmtId="0" fontId="22" fillId="2" borderId="16" xfId="0" applyFont="1" applyFill="1" applyBorder="1" applyAlignment="1">
      <alignment vertical="top" wrapText="1"/>
    </xf>
    <xf numFmtId="0" fontId="10" fillId="2" borderId="16" xfId="0" applyFont="1" applyFill="1" applyBorder="1" applyAlignment="1">
      <alignment vertical="top" wrapText="1"/>
    </xf>
    <xf numFmtId="0" fontId="11" fillId="2" borderId="14" xfId="0" applyFont="1" applyFill="1" applyBorder="1" applyAlignment="1">
      <alignment horizontal="left" vertical="top" wrapText="1"/>
    </xf>
    <xf numFmtId="3" fontId="11" fillId="2" borderId="12" xfId="0" applyNumberFormat="1" applyFont="1" applyFill="1" applyBorder="1" applyAlignment="1">
      <alignment horizontal="center" vertical="top"/>
    </xf>
    <xf numFmtId="0" fontId="11" fillId="2" borderId="16" xfId="0" applyFont="1" applyFill="1" applyBorder="1" applyAlignment="1">
      <alignment vertical="top" wrapText="1"/>
    </xf>
    <xf numFmtId="0" fontId="10" fillId="2" borderId="17" xfId="0" applyFont="1" applyFill="1" applyBorder="1" applyAlignment="1">
      <alignment vertical="top" wrapText="1"/>
    </xf>
    <xf numFmtId="0" fontId="11" fillId="2" borderId="0" xfId="0" applyFont="1" applyFill="1" applyBorder="1" applyAlignment="1">
      <alignment vertical="top" wrapText="1"/>
    </xf>
    <xf numFmtId="0" fontId="10" fillId="2" borderId="12"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11" xfId="0" applyFont="1" applyFill="1" applyBorder="1" applyAlignment="1">
      <alignment horizontal="left" vertical="top"/>
    </xf>
    <xf numFmtId="0" fontId="11" fillId="2" borderId="18" xfId="0" applyFont="1" applyFill="1" applyBorder="1" applyAlignment="1">
      <alignment vertical="top" wrapText="1"/>
    </xf>
    <xf numFmtId="0" fontId="25" fillId="2" borderId="0" xfId="0" applyFont="1" applyFill="1" applyAlignment="1">
      <alignment vertical="top"/>
    </xf>
    <xf numFmtId="0" fontId="26" fillId="2" borderId="0" xfId="0" applyFont="1" applyFill="1" applyAlignment="1">
      <alignment vertical="top"/>
    </xf>
    <xf numFmtId="0" fontId="19" fillId="2" borderId="12" xfId="0" applyFont="1" applyFill="1" applyBorder="1" applyAlignment="1">
      <alignment vertical="center" wrapText="1"/>
    </xf>
    <xf numFmtId="3" fontId="10" fillId="2" borderId="11" xfId="0" applyNumberFormat="1" applyFont="1" applyFill="1" applyBorder="1" applyAlignment="1">
      <alignment horizontal="center" vertical="top"/>
    </xf>
    <xf numFmtId="0" fontId="19" fillId="2" borderId="0" xfId="0" applyFont="1" applyFill="1" applyBorder="1" applyAlignment="1">
      <alignment vertical="center" wrapText="1"/>
    </xf>
    <xf numFmtId="0" fontId="10" fillId="2" borderId="19" xfId="0" applyFont="1" applyFill="1" applyBorder="1" applyAlignment="1">
      <alignment vertical="top" wrapText="1"/>
    </xf>
    <xf numFmtId="0" fontId="5" fillId="2" borderId="0" xfId="0" applyFont="1" applyFill="1" applyBorder="1" applyAlignment="1">
      <alignment vertical="top"/>
    </xf>
    <xf numFmtId="0" fontId="9" fillId="2" borderId="0" xfId="0" applyFont="1" applyFill="1" applyBorder="1" applyAlignment="1">
      <alignment vertical="top"/>
    </xf>
    <xf numFmtId="0" fontId="9" fillId="2" borderId="20" xfId="0" applyFont="1" applyFill="1" applyBorder="1" applyAlignment="1">
      <alignment vertical="top"/>
    </xf>
    <xf numFmtId="172" fontId="11" fillId="2" borderId="10" xfId="0" applyNumberFormat="1" applyFont="1" applyFill="1" applyBorder="1" applyAlignment="1" applyProtection="1">
      <alignment vertical="top"/>
      <protection/>
    </xf>
    <xf numFmtId="0" fontId="22" fillId="2" borderId="14" xfId="0" applyFont="1" applyFill="1" applyBorder="1" applyAlignment="1">
      <alignment vertical="top" wrapText="1"/>
    </xf>
    <xf numFmtId="0" fontId="5" fillId="2" borderId="0" xfId="0" applyFont="1" applyFill="1" applyBorder="1" applyAlignment="1">
      <alignment vertical="top" wrapText="1"/>
    </xf>
    <xf numFmtId="0" fontId="21" fillId="2" borderId="0" xfId="0" applyFont="1" applyFill="1" applyAlignment="1">
      <alignment horizontal="center" vertical="top" wrapText="1"/>
    </xf>
    <xf numFmtId="0" fontId="17" fillId="0" borderId="21" xfId="0" applyFont="1" applyFill="1" applyBorder="1" applyAlignment="1">
      <alignment horizontal="center" vertical="top"/>
    </xf>
    <xf numFmtId="0" fontId="17" fillId="0" borderId="10" xfId="0" applyFont="1" applyFill="1" applyBorder="1" applyAlignment="1">
      <alignment horizontal="center" vertical="top"/>
    </xf>
    <xf numFmtId="0" fontId="17" fillId="0" borderId="14" xfId="0" applyFont="1" applyFill="1" applyBorder="1" applyAlignment="1">
      <alignment horizontal="center" vertical="top"/>
    </xf>
    <xf numFmtId="0" fontId="12" fillId="0" borderId="21" xfId="0" applyFont="1" applyFill="1" applyBorder="1" applyAlignment="1">
      <alignment horizontal="center" vertical="top"/>
    </xf>
    <xf numFmtId="0" fontId="12" fillId="0" borderId="10" xfId="0" applyFont="1" applyFill="1" applyBorder="1" applyAlignment="1">
      <alignment horizontal="center" vertical="top"/>
    </xf>
    <xf numFmtId="0" fontId="12" fillId="0" borderId="14" xfId="0" applyFont="1" applyFill="1" applyBorder="1" applyAlignment="1">
      <alignment horizontal="center" vertical="top"/>
    </xf>
    <xf numFmtId="0" fontId="12" fillId="0" borderId="2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4"/>
  <sheetViews>
    <sheetView view="pageBreakPreview" zoomScale="75" zoomScaleNormal="75" zoomScaleSheetLayoutView="75" zoomScalePageLayoutView="0" workbookViewId="0" topLeftCell="A61">
      <selection activeCell="C74" sqref="C74"/>
    </sheetView>
  </sheetViews>
  <sheetFormatPr defaultColWidth="9.00390625" defaultRowHeight="12.75"/>
  <cols>
    <col min="1" max="1" width="12.875" style="115" customWidth="1"/>
    <col min="2" max="2" width="106.875" style="95" customWidth="1"/>
    <col min="3" max="3" width="18.875" style="93" customWidth="1"/>
    <col min="4" max="4" width="18.75390625" style="93" customWidth="1"/>
    <col min="5" max="5" width="18.00390625" style="93" customWidth="1"/>
    <col min="6" max="6" width="20.75390625" style="93" customWidth="1"/>
    <col min="7" max="7" width="22.625" style="93" customWidth="1"/>
    <col min="8" max="8" width="5.375" style="94" customWidth="1"/>
    <col min="9" max="16384" width="9.125" style="94" customWidth="1"/>
  </cols>
  <sheetData>
    <row r="1" spans="1:4" ht="26.25" customHeight="1">
      <c r="A1" s="89"/>
      <c r="B1" s="90"/>
      <c r="C1" s="91"/>
      <c r="D1" s="92" t="s">
        <v>184</v>
      </c>
    </row>
    <row r="2" spans="1:4" ht="26.25" customHeight="1">
      <c r="A2" s="89"/>
      <c r="B2" s="90"/>
      <c r="C2" s="91"/>
      <c r="D2" s="92" t="s">
        <v>242</v>
      </c>
    </row>
    <row r="3" spans="1:4" ht="26.25" customHeight="1">
      <c r="A3" s="89"/>
      <c r="B3" s="90"/>
      <c r="C3" s="91"/>
      <c r="D3" s="92" t="s">
        <v>243</v>
      </c>
    </row>
    <row r="4" spans="1:4" ht="26.25" customHeight="1">
      <c r="A4" s="89"/>
      <c r="B4" s="90"/>
      <c r="C4" s="91"/>
      <c r="D4" s="92" t="s">
        <v>164</v>
      </c>
    </row>
    <row r="5" spans="1:4" ht="26.25" customHeight="1">
      <c r="A5" s="89"/>
      <c r="B5" s="90"/>
      <c r="C5" s="91"/>
      <c r="D5" s="92" t="s">
        <v>239</v>
      </c>
    </row>
    <row r="6" spans="1:5" ht="3.75" customHeight="1">
      <c r="A6" s="89"/>
      <c r="B6" s="90"/>
      <c r="C6" s="91"/>
      <c r="D6" s="91"/>
      <c r="E6" s="92"/>
    </row>
    <row r="7" spans="1:5" ht="21.75" customHeight="1">
      <c r="A7" s="89"/>
      <c r="B7" s="142" t="s">
        <v>144</v>
      </c>
      <c r="C7" s="142"/>
      <c r="D7" s="142"/>
      <c r="E7" s="91"/>
    </row>
    <row r="8" spans="1:5" ht="22.5" customHeight="1">
      <c r="A8" s="89"/>
      <c r="B8" s="142" t="s">
        <v>145</v>
      </c>
      <c r="C8" s="142"/>
      <c r="D8" s="142"/>
      <c r="E8" s="91"/>
    </row>
    <row r="9" spans="1:5" ht="22.5" customHeight="1">
      <c r="A9" s="89"/>
      <c r="B9" s="142" t="s">
        <v>240</v>
      </c>
      <c r="C9" s="142"/>
      <c r="D9" s="142"/>
      <c r="E9" s="91"/>
    </row>
    <row r="10" spans="1:7" ht="17.25" customHeight="1">
      <c r="A10" s="89"/>
      <c r="G10" s="93" t="s">
        <v>146</v>
      </c>
    </row>
    <row r="11" spans="1:7" s="98" customFormat="1" ht="78.75">
      <c r="A11" s="96" t="s">
        <v>147</v>
      </c>
      <c r="B11" s="97" t="s">
        <v>148</v>
      </c>
      <c r="C11" s="96" t="s">
        <v>215</v>
      </c>
      <c r="D11" s="96" t="s">
        <v>241</v>
      </c>
      <c r="E11" s="96" t="s">
        <v>185</v>
      </c>
      <c r="F11" s="96" t="s">
        <v>216</v>
      </c>
      <c r="G11" s="96" t="s">
        <v>149</v>
      </c>
    </row>
    <row r="12" spans="1:7" s="93" customFormat="1" ht="16.5" customHeight="1">
      <c r="A12" s="99">
        <v>1</v>
      </c>
      <c r="B12" s="97">
        <v>2</v>
      </c>
      <c r="C12" s="99">
        <v>3</v>
      </c>
      <c r="D12" s="96">
        <v>4</v>
      </c>
      <c r="E12" s="99">
        <v>5</v>
      </c>
      <c r="F12" s="99">
        <v>6</v>
      </c>
      <c r="G12" s="99">
        <v>7</v>
      </c>
    </row>
    <row r="13" spans="1:7" ht="18.75">
      <c r="A13" s="100"/>
      <c r="B13" s="101" t="s">
        <v>150</v>
      </c>
      <c r="C13" s="102"/>
      <c r="D13" s="102"/>
      <c r="E13" s="102"/>
      <c r="F13" s="99"/>
      <c r="G13" s="99"/>
    </row>
    <row r="14" spans="1:8" s="108" customFormat="1" ht="18" customHeight="1">
      <c r="A14" s="103"/>
      <c r="B14" s="104" t="s">
        <v>0</v>
      </c>
      <c r="C14" s="105"/>
      <c r="D14" s="105"/>
      <c r="E14" s="105"/>
      <c r="F14" s="106"/>
      <c r="G14" s="106"/>
      <c r="H14" s="107"/>
    </row>
    <row r="15" spans="1:8" s="112" customFormat="1" ht="18.75">
      <c r="A15" s="100">
        <v>10000000</v>
      </c>
      <c r="B15" s="109" t="s">
        <v>171</v>
      </c>
      <c r="C15" s="110">
        <f>SUM(C16,)</f>
        <v>35754500</v>
      </c>
      <c r="D15" s="110">
        <f>SUM(D16,)</f>
        <v>32758000</v>
      </c>
      <c r="E15" s="110">
        <f>SUM(E16,)</f>
        <v>36268886.529999994</v>
      </c>
      <c r="F15" s="111">
        <f>IF(C15=0,"",E15/C15*100)</f>
        <v>101.43866235019365</v>
      </c>
      <c r="G15" s="111">
        <f aca="true" t="shared" si="0" ref="G15:G24">IF(D15=0,"",E15/D15*100)</f>
        <v>110.71764616276938</v>
      </c>
      <c r="H15" s="94"/>
    </row>
    <row r="16" spans="1:8" s="112" customFormat="1" ht="18.75">
      <c r="A16" s="100">
        <v>11000000</v>
      </c>
      <c r="B16" s="113" t="s">
        <v>172</v>
      </c>
      <c r="C16" s="114">
        <f>SUM(C17,C23)</f>
        <v>35754500</v>
      </c>
      <c r="D16" s="114">
        <f>SUM(D17,D23)</f>
        <v>32758000</v>
      </c>
      <c r="E16" s="114">
        <f>SUM(E17,E23)</f>
        <v>36268886.529999994</v>
      </c>
      <c r="F16" s="111">
        <f aca="true" t="shared" si="1" ref="F16:F65">IF(C16=0,"",E16/C16*100)</f>
        <v>101.43866235019365</v>
      </c>
      <c r="G16" s="111">
        <f t="shared" si="0"/>
        <v>110.71764616276938</v>
      </c>
      <c r="H16" s="94"/>
    </row>
    <row r="17" spans="1:8" s="112" customFormat="1" ht="18.75">
      <c r="A17" s="115">
        <v>11010000</v>
      </c>
      <c r="B17" s="116" t="s">
        <v>173</v>
      </c>
      <c r="C17" s="114">
        <f>SUM(C18:C22)</f>
        <v>35700000</v>
      </c>
      <c r="D17" s="114">
        <f>SUM(D18:D22)</f>
        <v>32749000</v>
      </c>
      <c r="E17" s="114">
        <f>SUM(E18:E22)</f>
        <v>36259197.73</v>
      </c>
      <c r="F17" s="111">
        <f t="shared" si="1"/>
        <v>101.56638019607843</v>
      </c>
      <c r="G17" s="111">
        <f t="shared" si="0"/>
        <v>110.71848828971875</v>
      </c>
      <c r="H17" s="94"/>
    </row>
    <row r="18" spans="1:8" s="112" customFormat="1" ht="31.5">
      <c r="A18" s="115">
        <v>11010100</v>
      </c>
      <c r="B18" s="117" t="s">
        <v>174</v>
      </c>
      <c r="C18" s="114">
        <v>19800000</v>
      </c>
      <c r="D18" s="114">
        <v>16025728</v>
      </c>
      <c r="E18" s="114">
        <v>17537112.72</v>
      </c>
      <c r="F18" s="111">
        <f t="shared" si="1"/>
        <v>88.57127636363636</v>
      </c>
      <c r="G18" s="111">
        <f t="shared" si="0"/>
        <v>109.43098946893394</v>
      </c>
      <c r="H18" s="94"/>
    </row>
    <row r="19" spans="1:7" ht="47.25">
      <c r="A19" s="115">
        <v>11010200</v>
      </c>
      <c r="B19" s="117" t="s">
        <v>175</v>
      </c>
      <c r="C19" s="114">
        <v>13800000</v>
      </c>
      <c r="D19" s="114">
        <v>15231795</v>
      </c>
      <c r="E19" s="114">
        <v>16959061.07</v>
      </c>
      <c r="F19" s="111">
        <f t="shared" si="1"/>
        <v>122.89174688405797</v>
      </c>
      <c r="G19" s="111">
        <f t="shared" si="0"/>
        <v>111.33987208992768</v>
      </c>
    </row>
    <row r="20" spans="1:7" ht="31.5">
      <c r="A20" s="115">
        <v>11010400</v>
      </c>
      <c r="B20" s="117" t="s">
        <v>176</v>
      </c>
      <c r="C20" s="114">
        <v>1200000</v>
      </c>
      <c r="D20" s="114">
        <v>1041477</v>
      </c>
      <c r="E20" s="114">
        <v>1254890.53</v>
      </c>
      <c r="F20" s="111">
        <f t="shared" si="1"/>
        <v>104.57421083333334</v>
      </c>
      <c r="G20" s="111">
        <f t="shared" si="0"/>
        <v>120.49142995956703</v>
      </c>
    </row>
    <row r="21" spans="1:7" ht="31.5">
      <c r="A21" s="115">
        <v>11010500</v>
      </c>
      <c r="B21" s="117" t="s">
        <v>177</v>
      </c>
      <c r="C21" s="114">
        <v>900000</v>
      </c>
      <c r="D21" s="114">
        <v>450000</v>
      </c>
      <c r="E21" s="114">
        <v>508025.41</v>
      </c>
      <c r="F21" s="111">
        <f t="shared" si="1"/>
        <v>56.447267777777775</v>
      </c>
      <c r="G21" s="111">
        <f t="shared" si="0"/>
        <v>112.89453555555555</v>
      </c>
    </row>
    <row r="22" spans="1:7" ht="47.25">
      <c r="A22" s="115">
        <v>11010900</v>
      </c>
      <c r="B22" s="118" t="s">
        <v>217</v>
      </c>
      <c r="C22" s="114">
        <v>0</v>
      </c>
      <c r="D22" s="114">
        <v>0</v>
      </c>
      <c r="E22" s="114">
        <v>108</v>
      </c>
      <c r="F22" s="111">
        <f t="shared" si="1"/>
      </c>
      <c r="G22" s="111">
        <f t="shared" si="0"/>
      </c>
    </row>
    <row r="23" spans="1:7" ht="18.75">
      <c r="A23" s="115">
        <v>11020000</v>
      </c>
      <c r="B23" s="119" t="s">
        <v>199</v>
      </c>
      <c r="C23" s="114">
        <f>SUM(C24)</f>
        <v>54500</v>
      </c>
      <c r="D23" s="114">
        <f>SUM(D24)</f>
        <v>9000</v>
      </c>
      <c r="E23" s="114">
        <f>SUM(E24)</f>
        <v>9688.8</v>
      </c>
      <c r="F23" s="111">
        <f t="shared" si="1"/>
        <v>17.77761467889908</v>
      </c>
      <c r="G23" s="111">
        <f t="shared" si="0"/>
        <v>107.65333333333334</v>
      </c>
    </row>
    <row r="24" spans="1:7" ht="18.75">
      <c r="A24" s="115">
        <v>11020200</v>
      </c>
      <c r="B24" s="120" t="s">
        <v>165</v>
      </c>
      <c r="C24" s="114">
        <v>54500</v>
      </c>
      <c r="D24" s="114">
        <v>9000</v>
      </c>
      <c r="E24" s="114">
        <v>9688.8</v>
      </c>
      <c r="F24" s="111">
        <f t="shared" si="1"/>
        <v>17.77761467889908</v>
      </c>
      <c r="G24" s="111">
        <f t="shared" si="0"/>
        <v>107.65333333333334</v>
      </c>
    </row>
    <row r="25" spans="1:8" s="112" customFormat="1" ht="18.75">
      <c r="A25" s="100">
        <v>20000000</v>
      </c>
      <c r="B25" s="121" t="s">
        <v>151</v>
      </c>
      <c r="C25" s="122">
        <f>SUM(C26,C31,C29)</f>
        <v>103000</v>
      </c>
      <c r="D25" s="122">
        <f>SUM(D26,D31,D29)</f>
        <v>2250</v>
      </c>
      <c r="E25" s="122">
        <f>SUM(E26,E31,E29)</f>
        <v>127108.09</v>
      </c>
      <c r="F25" s="111">
        <f t="shared" si="1"/>
        <v>123.40591262135922</v>
      </c>
      <c r="G25" s="111" t="s">
        <v>223</v>
      </c>
      <c r="H25" s="94"/>
    </row>
    <row r="26" spans="1:7" ht="18.75">
      <c r="A26" s="100">
        <v>21000000</v>
      </c>
      <c r="B26" s="123" t="s">
        <v>200</v>
      </c>
      <c r="C26" s="114">
        <f>SUM(C27,)</f>
        <v>3000</v>
      </c>
      <c r="D26" s="114">
        <f>SUM(D27,)</f>
        <v>2250</v>
      </c>
      <c r="E26" s="114">
        <f>SUM(E27,)</f>
        <v>5644</v>
      </c>
      <c r="F26" s="111">
        <f t="shared" si="1"/>
        <v>188.13333333333333</v>
      </c>
      <c r="G26" s="111" t="s">
        <v>223</v>
      </c>
    </row>
    <row r="27" spans="1:7" ht="47.25">
      <c r="A27" s="115">
        <v>21010000</v>
      </c>
      <c r="B27" s="120" t="s">
        <v>166</v>
      </c>
      <c r="C27" s="114">
        <f>SUM(C28)</f>
        <v>3000</v>
      </c>
      <c r="D27" s="114">
        <f>SUM(D28)</f>
        <v>2250</v>
      </c>
      <c r="E27" s="114">
        <f>SUM(E28)</f>
        <v>5644</v>
      </c>
      <c r="F27" s="111">
        <f t="shared" si="1"/>
        <v>188.13333333333333</v>
      </c>
      <c r="G27" s="111" t="s">
        <v>223</v>
      </c>
    </row>
    <row r="28" spans="1:7" ht="31.5">
      <c r="A28" s="115">
        <v>21010300</v>
      </c>
      <c r="B28" s="120" t="s">
        <v>167</v>
      </c>
      <c r="C28" s="114">
        <v>3000</v>
      </c>
      <c r="D28" s="114">
        <v>2250</v>
      </c>
      <c r="E28" s="114">
        <v>5644</v>
      </c>
      <c r="F28" s="111">
        <f t="shared" si="1"/>
        <v>188.13333333333333</v>
      </c>
      <c r="G28" s="111" t="s">
        <v>223</v>
      </c>
    </row>
    <row r="29" spans="1:7" ht="34.5" customHeight="1">
      <c r="A29" s="115">
        <v>22130000</v>
      </c>
      <c r="B29" s="124" t="s">
        <v>218</v>
      </c>
      <c r="C29" s="114">
        <v>0</v>
      </c>
      <c r="D29" s="114">
        <v>0</v>
      </c>
      <c r="E29" s="114">
        <v>4339.32</v>
      </c>
      <c r="F29" s="111">
        <f t="shared" si="1"/>
      </c>
      <c r="G29" s="111">
        <f aca="true" t="shared" si="2" ref="G29:G65">IF(D29=0,"",E29/D29*100)</f>
      </c>
    </row>
    <row r="30" spans="1:7" s="112" customFormat="1" ht="21" customHeight="1">
      <c r="A30" s="100">
        <v>24000000</v>
      </c>
      <c r="B30" s="125" t="s">
        <v>178</v>
      </c>
      <c r="C30" s="122">
        <f>SUM(C31)</f>
        <v>100000</v>
      </c>
      <c r="D30" s="122">
        <f>SUM(D31)</f>
        <v>0</v>
      </c>
      <c r="E30" s="122">
        <f>SUM(E31)</f>
        <v>117124.77</v>
      </c>
      <c r="F30" s="111">
        <f t="shared" si="1"/>
        <v>117.12477000000001</v>
      </c>
      <c r="G30" s="111">
        <f t="shared" si="2"/>
      </c>
    </row>
    <row r="31" spans="1:8" s="112" customFormat="1" ht="18.75">
      <c r="A31" s="100">
        <v>24060000</v>
      </c>
      <c r="B31" s="121" t="s">
        <v>201</v>
      </c>
      <c r="C31" s="122">
        <f>SUM(C32:C32)</f>
        <v>100000</v>
      </c>
      <c r="D31" s="122">
        <f>SUM(D32:D32)</f>
        <v>0</v>
      </c>
      <c r="E31" s="122">
        <f>SUM(E32:E32)</f>
        <v>117124.77</v>
      </c>
      <c r="F31" s="111">
        <f t="shared" si="1"/>
        <v>117.12477000000001</v>
      </c>
      <c r="G31" s="111">
        <f t="shared" si="2"/>
      </c>
      <c r="H31" s="94"/>
    </row>
    <row r="32" spans="1:7" ht="18.75">
      <c r="A32" s="115">
        <v>24060300</v>
      </c>
      <c r="B32" s="126" t="s">
        <v>152</v>
      </c>
      <c r="C32" s="114">
        <v>100000</v>
      </c>
      <c r="D32" s="114">
        <v>0</v>
      </c>
      <c r="E32" s="114">
        <v>117124.77</v>
      </c>
      <c r="F32" s="111">
        <f t="shared" si="1"/>
        <v>117.12477000000001</v>
      </c>
      <c r="G32" s="111">
        <f t="shared" si="2"/>
      </c>
    </row>
    <row r="33" spans="1:8" s="112" customFormat="1" ht="18.75">
      <c r="A33" s="100">
        <v>30000000</v>
      </c>
      <c r="B33" s="127" t="s">
        <v>153</v>
      </c>
      <c r="C33" s="122">
        <f>SUM(C34)</f>
        <v>0</v>
      </c>
      <c r="D33" s="122">
        <f aca="true" t="shared" si="3" ref="D33:E35">SUM(D34)</f>
        <v>0</v>
      </c>
      <c r="E33" s="122">
        <f t="shared" si="3"/>
        <v>850</v>
      </c>
      <c r="F33" s="111">
        <f t="shared" si="1"/>
      </c>
      <c r="G33" s="111">
        <f t="shared" si="2"/>
      </c>
      <c r="H33" s="94"/>
    </row>
    <row r="34" spans="1:7" ht="18.75">
      <c r="A34" s="128">
        <v>31000000</v>
      </c>
      <c r="B34" s="129" t="s">
        <v>202</v>
      </c>
      <c r="C34" s="114">
        <f>SUM(C35)</f>
        <v>0</v>
      </c>
      <c r="D34" s="114">
        <f t="shared" si="3"/>
        <v>0</v>
      </c>
      <c r="E34" s="114">
        <f t="shared" si="3"/>
        <v>850</v>
      </c>
      <c r="F34" s="111">
        <f t="shared" si="1"/>
      </c>
      <c r="G34" s="111">
        <f t="shared" si="2"/>
      </c>
    </row>
    <row r="35" spans="1:7" ht="47.25">
      <c r="A35" s="115">
        <v>31010000</v>
      </c>
      <c r="B35" s="119" t="s">
        <v>168</v>
      </c>
      <c r="C35" s="114">
        <f>SUM(C36)</f>
        <v>0</v>
      </c>
      <c r="D35" s="114">
        <f>D36</f>
        <v>0</v>
      </c>
      <c r="E35" s="114">
        <f t="shared" si="3"/>
        <v>850</v>
      </c>
      <c r="F35" s="111">
        <f t="shared" si="1"/>
      </c>
      <c r="G35" s="111">
        <f t="shared" si="2"/>
      </c>
    </row>
    <row r="36" spans="1:7" ht="33.75" customHeight="1">
      <c r="A36" s="115">
        <v>31010200</v>
      </c>
      <c r="B36" s="120" t="s">
        <v>169</v>
      </c>
      <c r="C36" s="114">
        <v>0</v>
      </c>
      <c r="D36" s="114">
        <v>0</v>
      </c>
      <c r="E36" s="114">
        <v>850</v>
      </c>
      <c r="F36" s="111">
        <f t="shared" si="1"/>
      </c>
      <c r="G36" s="111">
        <f t="shared" si="2"/>
      </c>
    </row>
    <row r="37" spans="1:8" s="112" customFormat="1" ht="18.75">
      <c r="A37" s="127"/>
      <c r="B37" s="121" t="s">
        <v>154</v>
      </c>
      <c r="C37" s="122">
        <f>C33+C25+C15</f>
        <v>35857500</v>
      </c>
      <c r="D37" s="122">
        <f>D33+D25+D15</f>
        <v>32760250</v>
      </c>
      <c r="E37" s="122">
        <f>E33+E25+E15</f>
        <v>36396844.62</v>
      </c>
      <c r="F37" s="111">
        <f t="shared" si="1"/>
        <v>101.5041333612215</v>
      </c>
      <c r="G37" s="111">
        <f t="shared" si="2"/>
        <v>111.10063146648758</v>
      </c>
      <c r="H37" s="94"/>
    </row>
    <row r="38" spans="1:8" s="112" customFormat="1" ht="18.75">
      <c r="A38" s="100">
        <v>40000000</v>
      </c>
      <c r="B38" s="121" t="s">
        <v>155</v>
      </c>
      <c r="C38" s="122">
        <f>SUM(C39)</f>
        <v>166851860</v>
      </c>
      <c r="D38" s="122">
        <f>SUM(D39)</f>
        <v>134243161.4</v>
      </c>
      <c r="E38" s="122">
        <f>SUM(E39)</f>
        <v>130836792.06000002</v>
      </c>
      <c r="F38" s="111">
        <f t="shared" si="1"/>
        <v>78.41494368717257</v>
      </c>
      <c r="G38" s="111">
        <f t="shared" si="2"/>
        <v>97.4625379017631</v>
      </c>
      <c r="H38" s="94"/>
    </row>
    <row r="39" spans="1:7" ht="18.75">
      <c r="A39" s="100">
        <v>41000000</v>
      </c>
      <c r="B39" s="123" t="s">
        <v>203</v>
      </c>
      <c r="C39" s="114">
        <f>SUM(C40,C43)</f>
        <v>166851860</v>
      </c>
      <c r="D39" s="114">
        <f>SUM(D40,D43)</f>
        <v>134243161.4</v>
      </c>
      <c r="E39" s="114">
        <f>SUM(E40,E43)</f>
        <v>130836792.06000002</v>
      </c>
      <c r="F39" s="111">
        <f t="shared" si="1"/>
        <v>78.41494368717257</v>
      </c>
      <c r="G39" s="111">
        <f t="shared" si="2"/>
        <v>97.4625379017631</v>
      </c>
    </row>
    <row r="40" spans="1:8" s="112" customFormat="1" ht="18.75">
      <c r="A40" s="115">
        <v>41020000</v>
      </c>
      <c r="B40" s="119" t="s">
        <v>204</v>
      </c>
      <c r="C40" s="114">
        <f>C41+C42</f>
        <v>11696000</v>
      </c>
      <c r="D40" s="114">
        <f>D41+D42</f>
        <v>8782900</v>
      </c>
      <c r="E40" s="114">
        <f>E41+E42</f>
        <v>8761900</v>
      </c>
      <c r="F40" s="111">
        <f t="shared" si="1"/>
        <v>74.91364569083447</v>
      </c>
      <c r="G40" s="111">
        <f t="shared" si="2"/>
        <v>99.76089901968598</v>
      </c>
      <c r="H40" s="94"/>
    </row>
    <row r="41" spans="1:8" s="112" customFormat="1" ht="18.75">
      <c r="A41" s="115">
        <v>41020100</v>
      </c>
      <c r="B41" s="120" t="s">
        <v>219</v>
      </c>
      <c r="C41" s="114">
        <v>11077000</v>
      </c>
      <c r="D41" s="114">
        <v>8307900</v>
      </c>
      <c r="E41" s="114">
        <v>8307900</v>
      </c>
      <c r="F41" s="111">
        <f t="shared" si="1"/>
        <v>75.0013541572628</v>
      </c>
      <c r="G41" s="111">
        <f t="shared" si="2"/>
        <v>100</v>
      </c>
      <c r="H41" s="94"/>
    </row>
    <row r="42" spans="1:8" s="112" customFormat="1" ht="18.75">
      <c r="A42" s="115">
        <v>41020900</v>
      </c>
      <c r="B42" s="120" t="s">
        <v>220</v>
      </c>
      <c r="C42" s="114">
        <v>619000</v>
      </c>
      <c r="D42" s="114">
        <v>475000</v>
      </c>
      <c r="E42" s="114">
        <v>454000</v>
      </c>
      <c r="F42" s="111">
        <f t="shared" si="1"/>
        <v>73.34410339256866</v>
      </c>
      <c r="G42" s="111">
        <f t="shared" si="2"/>
        <v>95.57894736842105</v>
      </c>
      <c r="H42" s="94"/>
    </row>
    <row r="43" spans="1:8" s="131" customFormat="1" ht="19.5">
      <c r="A43" s="115">
        <v>41030000</v>
      </c>
      <c r="B43" s="119" t="s">
        <v>205</v>
      </c>
      <c r="C43" s="114">
        <f>SUM(C44:C54)</f>
        <v>155155860</v>
      </c>
      <c r="D43" s="114">
        <f>SUM(D44:D54)</f>
        <v>125460261.4</v>
      </c>
      <c r="E43" s="114">
        <f>SUM(E44:E54)</f>
        <v>122074892.06000002</v>
      </c>
      <c r="F43" s="111">
        <f t="shared" si="1"/>
        <v>78.67887945708272</v>
      </c>
      <c r="G43" s="111">
        <f t="shared" si="2"/>
        <v>97.30164013511295</v>
      </c>
      <c r="H43" s="130"/>
    </row>
    <row r="44" spans="1:7" ht="28.5" customHeight="1">
      <c r="A44" s="115">
        <v>41030600</v>
      </c>
      <c r="B44" s="132" t="s">
        <v>186</v>
      </c>
      <c r="C44" s="114">
        <v>48174000</v>
      </c>
      <c r="D44" s="114">
        <v>37041791.22</v>
      </c>
      <c r="E44" s="114">
        <v>36050291.22</v>
      </c>
      <c r="F44" s="111">
        <f t="shared" si="1"/>
        <v>74.83350193050194</v>
      </c>
      <c r="G44" s="111">
        <f t="shared" si="2"/>
        <v>97.32329358990431</v>
      </c>
    </row>
    <row r="45" spans="1:7" ht="38.25">
      <c r="A45" s="115">
        <v>41030800</v>
      </c>
      <c r="B45" s="132" t="s">
        <v>187</v>
      </c>
      <c r="C45" s="114">
        <v>14996200</v>
      </c>
      <c r="D45" s="114">
        <v>12363197</v>
      </c>
      <c r="E45" s="114">
        <v>10514028.09</v>
      </c>
      <c r="F45" s="111">
        <f t="shared" si="1"/>
        <v>70.11128212480496</v>
      </c>
      <c r="G45" s="111">
        <f t="shared" si="2"/>
        <v>85.04295523237234</v>
      </c>
    </row>
    <row r="46" spans="1:7" ht="81.75" customHeight="1">
      <c r="A46" s="115">
        <v>41030900</v>
      </c>
      <c r="B46" s="132" t="s">
        <v>188</v>
      </c>
      <c r="C46" s="114">
        <v>1043300</v>
      </c>
      <c r="D46" s="114">
        <v>810800</v>
      </c>
      <c r="E46" s="114">
        <v>692757.84</v>
      </c>
      <c r="F46" s="111">
        <f t="shared" si="1"/>
        <v>66.40063644205884</v>
      </c>
      <c r="G46" s="111">
        <f t="shared" si="2"/>
        <v>85.4412728169709</v>
      </c>
    </row>
    <row r="47" spans="1:7" ht="31.5" customHeight="1">
      <c r="A47" s="115">
        <v>41031000</v>
      </c>
      <c r="B47" s="132" t="s">
        <v>189</v>
      </c>
      <c r="C47" s="133">
        <v>1910000</v>
      </c>
      <c r="D47" s="133">
        <v>1357345.18</v>
      </c>
      <c r="E47" s="133">
        <v>1339846.18</v>
      </c>
      <c r="F47" s="111">
        <f t="shared" si="1"/>
        <v>70.14901465968586</v>
      </c>
      <c r="G47" s="111">
        <f t="shared" si="2"/>
        <v>98.71079219509954</v>
      </c>
    </row>
    <row r="48" spans="1:7" ht="18.75">
      <c r="A48" s="115">
        <v>41033900</v>
      </c>
      <c r="B48" s="132" t="s">
        <v>221</v>
      </c>
      <c r="C48" s="133">
        <v>55011600</v>
      </c>
      <c r="D48" s="133">
        <v>42485300</v>
      </c>
      <c r="E48" s="133">
        <v>42485300</v>
      </c>
      <c r="F48" s="111">
        <f t="shared" si="1"/>
        <v>77.22971155174545</v>
      </c>
      <c r="G48" s="111">
        <f t="shared" si="2"/>
        <v>100</v>
      </c>
    </row>
    <row r="49" spans="1:7" ht="18.75">
      <c r="A49" s="115">
        <v>41034200</v>
      </c>
      <c r="B49" s="134" t="s">
        <v>222</v>
      </c>
      <c r="C49" s="133">
        <v>32927700</v>
      </c>
      <c r="D49" s="133">
        <v>27651200</v>
      </c>
      <c r="E49" s="133">
        <v>27651200</v>
      </c>
      <c r="F49" s="111">
        <f t="shared" si="1"/>
        <v>83.97549783313137</v>
      </c>
      <c r="G49" s="111">
        <f t="shared" si="2"/>
        <v>100</v>
      </c>
    </row>
    <row r="50" spans="1:7" ht="18.75">
      <c r="A50" s="115">
        <v>41035000</v>
      </c>
      <c r="B50" s="135" t="s">
        <v>156</v>
      </c>
      <c r="C50" s="114">
        <v>429660</v>
      </c>
      <c r="D50" s="114">
        <v>2120734</v>
      </c>
      <c r="E50" s="114">
        <v>1711804.56</v>
      </c>
      <c r="F50" s="111">
        <f t="shared" si="1"/>
        <v>398.409104873621</v>
      </c>
      <c r="G50" s="111">
        <f t="shared" si="2"/>
        <v>80.7175515646941</v>
      </c>
    </row>
    <row r="51" spans="1:7" ht="67.5" customHeight="1">
      <c r="A51" s="115">
        <v>41035800</v>
      </c>
      <c r="B51" s="135" t="s">
        <v>190</v>
      </c>
      <c r="C51" s="114">
        <v>663400</v>
      </c>
      <c r="D51" s="114">
        <v>577294</v>
      </c>
      <c r="E51" s="114">
        <v>577064.17</v>
      </c>
      <c r="F51" s="111">
        <f t="shared" si="1"/>
        <v>86.98585619535726</v>
      </c>
      <c r="G51" s="111">
        <f t="shared" si="2"/>
        <v>99.96018839620714</v>
      </c>
    </row>
    <row r="52" spans="1:7" ht="68.25" customHeight="1">
      <c r="A52" s="115">
        <v>41036100</v>
      </c>
      <c r="B52" s="135" t="s">
        <v>237</v>
      </c>
      <c r="C52" s="114">
        <v>0</v>
      </c>
      <c r="D52" s="114">
        <v>551250</v>
      </c>
      <c r="E52" s="114">
        <v>551250</v>
      </c>
      <c r="F52" s="111">
        <f t="shared" si="1"/>
      </c>
      <c r="G52" s="111">
        <f t="shared" si="2"/>
        <v>100</v>
      </c>
    </row>
    <row r="53" spans="1:7" ht="34.5" customHeight="1">
      <c r="A53" s="115">
        <v>41037000</v>
      </c>
      <c r="B53" s="135" t="s">
        <v>228</v>
      </c>
      <c r="C53" s="114">
        <v>0</v>
      </c>
      <c r="D53" s="114">
        <v>477700</v>
      </c>
      <c r="E53" s="114">
        <v>477700</v>
      </c>
      <c r="F53" s="111">
        <f t="shared" si="1"/>
      </c>
      <c r="G53" s="111">
        <f t="shared" si="2"/>
        <v>100</v>
      </c>
    </row>
    <row r="54" spans="1:7" ht="52.5" customHeight="1">
      <c r="A54" s="115">
        <v>41039700</v>
      </c>
      <c r="B54" s="135" t="s">
        <v>238</v>
      </c>
      <c r="C54" s="114">
        <v>0</v>
      </c>
      <c r="D54" s="114">
        <v>23650</v>
      </c>
      <c r="E54" s="114">
        <v>23650</v>
      </c>
      <c r="F54" s="111">
        <f t="shared" si="1"/>
      </c>
      <c r="G54" s="111">
        <f t="shared" si="2"/>
        <v>100</v>
      </c>
    </row>
    <row r="55" spans="1:13" s="138" customFormat="1" ht="19.5" thickBot="1">
      <c r="A55" s="100"/>
      <c r="B55" s="121" t="s">
        <v>157</v>
      </c>
      <c r="C55" s="122">
        <f>SUM(C38,C37)</f>
        <v>202709360</v>
      </c>
      <c r="D55" s="122">
        <f>SUM(D38,D37)</f>
        <v>167003411.4</v>
      </c>
      <c r="E55" s="122">
        <f>SUM(E38,E37)</f>
        <v>167233636.68</v>
      </c>
      <c r="F55" s="111">
        <f t="shared" si="1"/>
        <v>82.49921793448513</v>
      </c>
      <c r="G55" s="111">
        <f t="shared" si="2"/>
        <v>100.13785663302923</v>
      </c>
      <c r="H55" s="136"/>
      <c r="I55" s="137"/>
      <c r="J55" s="137"/>
      <c r="K55" s="137"/>
      <c r="L55" s="137"/>
      <c r="M55" s="137"/>
    </row>
    <row r="56" spans="1:8" s="108" customFormat="1" ht="20.25">
      <c r="A56" s="103"/>
      <c r="B56" s="104" t="s">
        <v>1</v>
      </c>
      <c r="C56" s="105"/>
      <c r="D56" s="105"/>
      <c r="E56" s="139"/>
      <c r="F56" s="111">
        <f t="shared" si="1"/>
      </c>
      <c r="G56" s="111">
        <f t="shared" si="2"/>
      </c>
      <c r="H56" s="107"/>
    </row>
    <row r="57" spans="1:13" s="112" customFormat="1" ht="18.75">
      <c r="A57" s="127">
        <v>20000000</v>
      </c>
      <c r="B57" s="121" t="s">
        <v>151</v>
      </c>
      <c r="C57" s="122">
        <f>SUM(C58,)</f>
        <v>2900170</v>
      </c>
      <c r="D57" s="122">
        <f>SUM(D58,)</f>
        <v>2900170</v>
      </c>
      <c r="E57" s="122">
        <f>SUM(E58,)</f>
        <v>3216027.6900000004</v>
      </c>
      <c r="F57" s="111">
        <f t="shared" si="1"/>
        <v>110.89100604447326</v>
      </c>
      <c r="G57" s="111">
        <f t="shared" si="2"/>
        <v>110.89100604447326</v>
      </c>
      <c r="H57" s="136"/>
      <c r="I57" s="137"/>
      <c r="J57" s="137"/>
      <c r="K57" s="137"/>
      <c r="L57" s="137"/>
      <c r="M57" s="137"/>
    </row>
    <row r="58" spans="1:8" s="112" customFormat="1" ht="18.75">
      <c r="A58" s="127">
        <v>25000000</v>
      </c>
      <c r="B58" s="121" t="s">
        <v>158</v>
      </c>
      <c r="C58" s="122">
        <f>SUM(C59:C60)</f>
        <v>2900170</v>
      </c>
      <c r="D58" s="122">
        <f>SUM(D59:D60)</f>
        <v>2900170</v>
      </c>
      <c r="E58" s="122">
        <f>SUM(E59:E60)</f>
        <v>3216027.6900000004</v>
      </c>
      <c r="F58" s="111">
        <f t="shared" si="1"/>
        <v>110.89100604447326</v>
      </c>
      <c r="G58" s="111">
        <f t="shared" si="2"/>
        <v>110.89100604447326</v>
      </c>
      <c r="H58" s="94"/>
    </row>
    <row r="59" spans="1:7" ht="31.5">
      <c r="A59" s="126">
        <v>25010000</v>
      </c>
      <c r="B59" s="140" t="s">
        <v>170</v>
      </c>
      <c r="C59" s="114">
        <v>1747490</v>
      </c>
      <c r="D59" s="114">
        <v>1747490</v>
      </c>
      <c r="E59" s="114">
        <v>1622656.61</v>
      </c>
      <c r="F59" s="111">
        <f t="shared" si="1"/>
        <v>92.85641749022885</v>
      </c>
      <c r="G59" s="111">
        <f t="shared" si="2"/>
        <v>92.85641749022885</v>
      </c>
    </row>
    <row r="60" spans="1:7" ht="18.75">
      <c r="A60" s="126">
        <v>25020000</v>
      </c>
      <c r="B60" s="140" t="s">
        <v>206</v>
      </c>
      <c r="C60" s="114">
        <v>1152680</v>
      </c>
      <c r="D60" s="114">
        <v>1152680</v>
      </c>
      <c r="E60" s="114">
        <v>1593371.08</v>
      </c>
      <c r="F60" s="111">
        <f t="shared" si="1"/>
        <v>138.23186660651697</v>
      </c>
      <c r="G60" s="111">
        <f t="shared" si="2"/>
        <v>138.23186660651697</v>
      </c>
    </row>
    <row r="61" spans="1:8" s="112" customFormat="1" ht="18.75">
      <c r="A61" s="100">
        <v>40000000</v>
      </c>
      <c r="B61" s="121" t="s">
        <v>155</v>
      </c>
      <c r="C61" s="122">
        <f>C62</f>
        <v>0</v>
      </c>
      <c r="D61" s="122">
        <f>D62</f>
        <v>1460444</v>
      </c>
      <c r="E61" s="122">
        <f>E62</f>
        <v>1352656.48</v>
      </c>
      <c r="F61" s="111">
        <f t="shared" si="1"/>
      </c>
      <c r="G61" s="111">
        <f t="shared" si="2"/>
        <v>92.61953762006623</v>
      </c>
      <c r="H61" s="94"/>
    </row>
    <row r="62" spans="1:8" s="131" customFormat="1" ht="19.5">
      <c r="A62" s="115">
        <v>41030000</v>
      </c>
      <c r="B62" s="119" t="s">
        <v>205</v>
      </c>
      <c r="C62" s="114">
        <f>SUM(C63:C63)</f>
        <v>0</v>
      </c>
      <c r="D62" s="114">
        <f>SUM(D63:D63)</f>
        <v>1460444</v>
      </c>
      <c r="E62" s="114">
        <f>SUM(E63:E63)</f>
        <v>1352656.48</v>
      </c>
      <c r="F62" s="111">
        <f t="shared" si="1"/>
      </c>
      <c r="G62" s="111">
        <f t="shared" si="2"/>
        <v>92.61953762006623</v>
      </c>
      <c r="H62" s="130"/>
    </row>
    <row r="63" spans="1:7" ht="18.75">
      <c r="A63" s="115">
        <v>41035000</v>
      </c>
      <c r="B63" s="117" t="s">
        <v>156</v>
      </c>
      <c r="C63" s="114">
        <v>0</v>
      </c>
      <c r="D63" s="114">
        <v>1460444</v>
      </c>
      <c r="E63" s="114">
        <v>1352656.48</v>
      </c>
      <c r="F63" s="111">
        <f t="shared" si="1"/>
      </c>
      <c r="G63" s="111">
        <f t="shared" si="2"/>
        <v>92.61953762006623</v>
      </c>
    </row>
    <row r="64" spans="1:8" s="112" customFormat="1" ht="18.75">
      <c r="A64" s="100"/>
      <c r="B64" s="121" t="s">
        <v>159</v>
      </c>
      <c r="C64" s="122">
        <f>C57+C61</f>
        <v>2900170</v>
      </c>
      <c r="D64" s="122">
        <f>D57+D61</f>
        <v>4360614</v>
      </c>
      <c r="E64" s="122">
        <f>E57+E61</f>
        <v>4568684.17</v>
      </c>
      <c r="F64" s="111">
        <f t="shared" si="1"/>
        <v>157.53159883730953</v>
      </c>
      <c r="G64" s="111">
        <f t="shared" si="2"/>
        <v>104.77157964451796</v>
      </c>
      <c r="H64" s="94"/>
    </row>
    <row r="65" spans="1:8" s="112" customFormat="1" ht="18.75">
      <c r="A65" s="100"/>
      <c r="B65" s="127" t="s">
        <v>160</v>
      </c>
      <c r="C65" s="122">
        <f>SUM(C64,C55)</f>
        <v>205609530</v>
      </c>
      <c r="D65" s="122">
        <f>SUM(D64,D55)</f>
        <v>171364025.4</v>
      </c>
      <c r="E65" s="122">
        <f>SUM(E64,E55)</f>
        <v>171802320.85</v>
      </c>
      <c r="F65" s="111">
        <f t="shared" si="1"/>
        <v>83.55756703008853</v>
      </c>
      <c r="G65" s="111">
        <f t="shared" si="2"/>
        <v>100.25576864746083</v>
      </c>
      <c r="H65" s="94"/>
    </row>
    <row r="66" spans="1:2" ht="18.75">
      <c r="A66" s="89"/>
      <c r="B66" s="141"/>
    </row>
    <row r="67" spans="1:2" ht="18.75">
      <c r="A67" s="89"/>
      <c r="B67" s="141"/>
    </row>
    <row r="68" spans="1:2" ht="18.75">
      <c r="A68" s="89"/>
      <c r="B68" s="141"/>
    </row>
    <row r="69" ht="18.75">
      <c r="A69" s="89"/>
    </row>
    <row r="70" ht="18.75">
      <c r="A70" s="89"/>
    </row>
    <row r="71" ht="18.75">
      <c r="A71" s="89"/>
    </row>
    <row r="72" ht="18.75">
      <c r="A72" s="89"/>
    </row>
    <row r="73" ht="18.75">
      <c r="A73" s="89"/>
    </row>
    <row r="74" ht="18.75">
      <c r="A74" s="89"/>
    </row>
    <row r="75" ht="18.75">
      <c r="A75" s="89"/>
    </row>
    <row r="76" ht="18.75">
      <c r="A76" s="89"/>
    </row>
    <row r="77" ht="18.75">
      <c r="A77" s="89"/>
    </row>
    <row r="78" ht="18.75">
      <c r="A78" s="89"/>
    </row>
    <row r="79" ht="18.75">
      <c r="A79" s="89"/>
    </row>
    <row r="80" ht="18.75">
      <c r="A80" s="89"/>
    </row>
    <row r="81" ht="18.75">
      <c r="A81" s="89"/>
    </row>
    <row r="82" ht="18.75">
      <c r="A82" s="89"/>
    </row>
    <row r="83" ht="18.75">
      <c r="A83" s="89"/>
    </row>
    <row r="84" ht="18.75">
      <c r="A84" s="89"/>
    </row>
    <row r="85" ht="18.75">
      <c r="A85" s="89"/>
    </row>
    <row r="86" ht="18.75">
      <c r="A86" s="89"/>
    </row>
    <row r="87" ht="18.75">
      <c r="A87" s="89"/>
    </row>
    <row r="88" ht="18.75">
      <c r="A88" s="89"/>
    </row>
    <row r="89" ht="18.75">
      <c r="A89" s="89"/>
    </row>
    <row r="90" ht="18.75">
      <c r="A90" s="89"/>
    </row>
    <row r="91" ht="18.75">
      <c r="A91" s="89"/>
    </row>
    <row r="92" ht="18.75">
      <c r="A92" s="89"/>
    </row>
    <row r="93" ht="18.75">
      <c r="A93" s="89"/>
    </row>
    <row r="94" ht="18.75">
      <c r="A94" s="89"/>
    </row>
    <row r="95" ht="18.75">
      <c r="A95" s="89"/>
    </row>
    <row r="96" ht="18.75">
      <c r="A96" s="89"/>
    </row>
    <row r="97" ht="18.75">
      <c r="A97" s="89"/>
    </row>
    <row r="98" ht="18.75">
      <c r="A98" s="89"/>
    </row>
    <row r="99" ht="18.75">
      <c r="A99" s="89"/>
    </row>
    <row r="100" ht="18.75">
      <c r="A100" s="89"/>
    </row>
    <row r="101" ht="18.75">
      <c r="A101" s="89"/>
    </row>
    <row r="102" ht="18.75">
      <c r="A102" s="89"/>
    </row>
    <row r="103" ht="18.75">
      <c r="A103" s="89"/>
    </row>
    <row r="104" ht="18.75">
      <c r="A104" s="89"/>
    </row>
    <row r="105" ht="18.75">
      <c r="A105" s="89"/>
    </row>
    <row r="106" ht="18.75">
      <c r="A106" s="89"/>
    </row>
    <row r="107" ht="18.75">
      <c r="A107" s="89"/>
    </row>
    <row r="108" ht="18.75">
      <c r="A108" s="89"/>
    </row>
    <row r="109" ht="18.75">
      <c r="A109" s="89"/>
    </row>
    <row r="110" ht="18.75">
      <c r="A110" s="89"/>
    </row>
    <row r="111" ht="18.75">
      <c r="A111" s="89"/>
    </row>
    <row r="112" ht="18.75">
      <c r="A112" s="89"/>
    </row>
    <row r="113" ht="18.75">
      <c r="A113" s="89"/>
    </row>
    <row r="114" ht="18.75">
      <c r="A114" s="89"/>
    </row>
    <row r="115" ht="18.75">
      <c r="A115" s="89"/>
    </row>
    <row r="116" ht="18.75">
      <c r="A116" s="89"/>
    </row>
    <row r="117" ht="18.75">
      <c r="A117" s="89"/>
    </row>
    <row r="118" ht="18.75">
      <c r="A118" s="89"/>
    </row>
    <row r="119" ht="18.75">
      <c r="A119" s="89"/>
    </row>
    <row r="120" ht="18.75">
      <c r="A120" s="89"/>
    </row>
    <row r="121" ht="18.75">
      <c r="A121" s="89"/>
    </row>
    <row r="122" ht="18.75">
      <c r="A122" s="89"/>
    </row>
    <row r="123" ht="18.75">
      <c r="A123" s="89"/>
    </row>
    <row r="124" ht="18.75">
      <c r="A124" s="89"/>
    </row>
  </sheetData>
  <sheetProtection/>
  <mergeCells count="3">
    <mergeCell ref="B7:D7"/>
    <mergeCell ref="B8:D8"/>
    <mergeCell ref="B9:D9"/>
  </mergeCells>
  <printOptions/>
  <pageMargins left="0.7874015748031497" right="0.1968503937007874" top="0.3937007874015748" bottom="0.3937007874015748" header="0" footer="0"/>
  <pageSetup fitToHeight="100" horizontalDpi="600" verticalDpi="600" orientation="landscape" paperSize="9" scale="55"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O142"/>
  <sheetViews>
    <sheetView tabSelected="1" view="pageBreakPreview" zoomScale="50" zoomScaleNormal="50" zoomScaleSheetLayoutView="50" zoomScalePageLayoutView="0" workbookViewId="0" topLeftCell="B1">
      <pane ySplit="1" topLeftCell="A97" activePane="bottomLeft" state="frozen"/>
      <selection pane="topLeft" activeCell="A1" sqref="A1"/>
      <selection pane="bottomLeft" activeCell="B118" sqref="B117:B118"/>
    </sheetView>
  </sheetViews>
  <sheetFormatPr defaultColWidth="9.00390625" defaultRowHeight="12.75"/>
  <cols>
    <col min="1" max="1" width="12.375" style="2" customWidth="1"/>
    <col min="2" max="2" width="172.25390625" style="4" customWidth="1"/>
    <col min="3" max="3" width="19.375" style="1" customWidth="1"/>
    <col min="4" max="4" width="23.875" style="1" customWidth="1"/>
    <col min="5" max="5" width="25.875" style="1" customWidth="1"/>
    <col min="6" max="6" width="24.75390625" style="1" customWidth="1"/>
    <col min="7" max="7" width="21.875" style="1" customWidth="1"/>
    <col min="8" max="8" width="5.25390625" style="13" customWidth="1"/>
    <col min="9" max="9" width="13.25390625" style="9" bestFit="1" customWidth="1"/>
    <col min="10" max="10" width="15.375" style="9" customWidth="1"/>
    <col min="11" max="249" width="9.125" style="9" customWidth="1"/>
    <col min="250" max="16384" width="9.125" style="1" customWidth="1"/>
  </cols>
  <sheetData>
    <row r="1" spans="1:249" s="5" customFormat="1" ht="18.75">
      <c r="A1" s="21">
        <v>1</v>
      </c>
      <c r="B1" s="20">
        <v>2</v>
      </c>
      <c r="C1" s="21">
        <v>3</v>
      </c>
      <c r="D1" s="20">
        <v>4</v>
      </c>
      <c r="E1" s="21">
        <v>5</v>
      </c>
      <c r="F1" s="21">
        <v>6</v>
      </c>
      <c r="G1" s="21">
        <v>7</v>
      </c>
      <c r="H1" s="13"/>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row>
    <row r="2" spans="1:249" s="28" customFormat="1" ht="30.75" customHeight="1">
      <c r="A2" s="143" t="s">
        <v>2</v>
      </c>
      <c r="B2" s="144"/>
      <c r="C2" s="144"/>
      <c r="D2" s="144"/>
      <c r="E2" s="144"/>
      <c r="F2" s="144"/>
      <c r="G2" s="145"/>
      <c r="H2" s="26"/>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row>
    <row r="3" spans="1:249" s="30" customFormat="1" ht="28.5" customHeight="1">
      <c r="A3" s="146" t="s">
        <v>0</v>
      </c>
      <c r="B3" s="147"/>
      <c r="C3" s="147"/>
      <c r="D3" s="147"/>
      <c r="E3" s="147"/>
      <c r="F3" s="147"/>
      <c r="G3" s="148"/>
      <c r="H3" s="26"/>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row>
    <row r="4" spans="1:249" s="6" customFormat="1" ht="27" customHeight="1">
      <c r="A4" s="32" t="s">
        <v>3</v>
      </c>
      <c r="B4" s="51" t="s">
        <v>4</v>
      </c>
      <c r="C4" s="63">
        <v>1413485</v>
      </c>
      <c r="D4" s="64">
        <v>1798306</v>
      </c>
      <c r="E4" s="64">
        <v>1499379.54</v>
      </c>
      <c r="F4" s="65">
        <f>SUM(E4/C4*100)</f>
        <v>106.07679175937488</v>
      </c>
      <c r="G4" s="65">
        <f>SUM(E4/D4*100)</f>
        <v>83.37733066563754</v>
      </c>
      <c r="H4" s="13"/>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row>
    <row r="5" spans="1:249" s="6" customFormat="1" ht="22.5" customHeight="1">
      <c r="A5" s="33" t="s">
        <v>5</v>
      </c>
      <c r="B5" s="52" t="s">
        <v>6</v>
      </c>
      <c r="C5" s="42">
        <f>SUM(C6:C12)</f>
        <v>69229225</v>
      </c>
      <c r="D5" s="42">
        <f>SUM(D6:D12)</f>
        <v>58377505</v>
      </c>
      <c r="E5" s="42">
        <f>SUM(E6:E12)</f>
        <v>55020131.2</v>
      </c>
      <c r="F5" s="41">
        <f aca="true" t="shared" si="0" ref="F5:F56">SUM(E5/C5*100)</f>
        <v>79.47529558506542</v>
      </c>
      <c r="G5" s="41">
        <f aca="true" t="shared" si="1" ref="G5:G66">SUM(E5/D5*100)</f>
        <v>94.24885698695071</v>
      </c>
      <c r="H5" s="13"/>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row>
    <row r="6" spans="1:249" s="6" customFormat="1" ht="24.75" customHeight="1">
      <c r="A6" s="34" t="s">
        <v>7</v>
      </c>
      <c r="B6" s="76" t="s">
        <v>192</v>
      </c>
      <c r="C6" s="66">
        <v>66132331</v>
      </c>
      <c r="D6" s="43">
        <v>55645385</v>
      </c>
      <c r="E6" s="43">
        <v>52541744.03</v>
      </c>
      <c r="F6" s="44">
        <f t="shared" si="0"/>
        <v>79.449405813323</v>
      </c>
      <c r="G6" s="44">
        <f t="shared" si="1"/>
        <v>94.42246473809104</v>
      </c>
      <c r="H6" s="13"/>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row>
    <row r="7" spans="1:249" s="6" customFormat="1" ht="25.5" customHeight="1">
      <c r="A7" s="34" t="s">
        <v>8</v>
      </c>
      <c r="B7" s="76" t="s">
        <v>193</v>
      </c>
      <c r="C7" s="66">
        <v>663400</v>
      </c>
      <c r="D7" s="43">
        <v>577294</v>
      </c>
      <c r="E7" s="43">
        <v>577064.17</v>
      </c>
      <c r="F7" s="44">
        <f aca="true" t="shared" si="2" ref="F7:F12">SUM(E7/C7*100)</f>
        <v>86.98585619535726</v>
      </c>
      <c r="G7" s="44">
        <f aca="true" t="shared" si="3" ref="G7:G12">SUM(E7/D7*100)</f>
        <v>99.96018839620714</v>
      </c>
      <c r="H7" s="13"/>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row>
    <row r="8" spans="1:249" s="6" customFormat="1" ht="25.5" customHeight="1">
      <c r="A8" s="34" t="s">
        <v>9</v>
      </c>
      <c r="B8" s="76" t="s">
        <v>10</v>
      </c>
      <c r="C8" s="66">
        <v>729133</v>
      </c>
      <c r="D8" s="43">
        <v>625257</v>
      </c>
      <c r="E8" s="43">
        <v>539875.08</v>
      </c>
      <c r="F8" s="44">
        <f t="shared" si="2"/>
        <v>74.0434296623524</v>
      </c>
      <c r="G8" s="44">
        <f t="shared" si="3"/>
        <v>86.34450793833575</v>
      </c>
      <c r="H8" s="13"/>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row>
    <row r="9" spans="1:249" s="6" customFormat="1" ht="25.5" customHeight="1">
      <c r="A9" s="34" t="s">
        <v>11</v>
      </c>
      <c r="B9" s="76" t="s">
        <v>194</v>
      </c>
      <c r="C9" s="66">
        <v>817754</v>
      </c>
      <c r="D9" s="43">
        <v>711287</v>
      </c>
      <c r="E9" s="43">
        <v>653276.16</v>
      </c>
      <c r="F9" s="44">
        <f t="shared" si="2"/>
        <v>79.88663583424844</v>
      </c>
      <c r="G9" s="44">
        <f t="shared" si="3"/>
        <v>91.84424290054507</v>
      </c>
      <c r="H9" s="13"/>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row>
    <row r="10" spans="1:249" s="6" customFormat="1" ht="25.5" customHeight="1">
      <c r="A10" s="34" t="s">
        <v>12</v>
      </c>
      <c r="B10" s="76" t="s">
        <v>195</v>
      </c>
      <c r="C10" s="66">
        <v>615830</v>
      </c>
      <c r="D10" s="43">
        <v>581872</v>
      </c>
      <c r="E10" s="43">
        <v>495203.63</v>
      </c>
      <c r="F10" s="44">
        <f t="shared" si="2"/>
        <v>80.41239140671938</v>
      </c>
      <c r="G10" s="44">
        <f t="shared" si="3"/>
        <v>85.10525167047048</v>
      </c>
      <c r="H10" s="13"/>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row>
    <row r="11" spans="1:249" s="6" customFormat="1" ht="25.5" customHeight="1">
      <c r="A11" s="34" t="s">
        <v>13</v>
      </c>
      <c r="B11" s="76" t="s">
        <v>14</v>
      </c>
      <c r="C11" s="66">
        <v>236387</v>
      </c>
      <c r="D11" s="43">
        <v>200210</v>
      </c>
      <c r="E11" s="43">
        <v>178578.13</v>
      </c>
      <c r="F11" s="44">
        <f t="shared" si="2"/>
        <v>75.54481845448355</v>
      </c>
      <c r="G11" s="44">
        <f t="shared" si="3"/>
        <v>89.19540981968933</v>
      </c>
      <c r="H11" s="13"/>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row>
    <row r="12" spans="1:249" s="6" customFormat="1" ht="30" customHeight="1">
      <c r="A12" s="34" t="s">
        <v>15</v>
      </c>
      <c r="B12" s="76" t="s">
        <v>196</v>
      </c>
      <c r="C12" s="66">
        <v>34390</v>
      </c>
      <c r="D12" s="43">
        <v>36200</v>
      </c>
      <c r="E12" s="43">
        <v>34390</v>
      </c>
      <c r="F12" s="44">
        <f t="shared" si="2"/>
        <v>100</v>
      </c>
      <c r="G12" s="44">
        <f t="shared" si="3"/>
        <v>95</v>
      </c>
      <c r="H12" s="13"/>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row>
    <row r="13" spans="1:249" s="6" customFormat="1" ht="27.75" customHeight="1">
      <c r="A13" s="33" t="s">
        <v>16</v>
      </c>
      <c r="B13" s="52" t="s">
        <v>17</v>
      </c>
      <c r="C13" s="42">
        <f>SUM(C14:C17)</f>
        <v>41243328</v>
      </c>
      <c r="D13" s="42">
        <f>SUM(D14:D17)</f>
        <v>36593371</v>
      </c>
      <c r="E13" s="42">
        <f>SUM(E14:E17)</f>
        <v>33643553.77</v>
      </c>
      <c r="F13" s="41">
        <f t="shared" si="0"/>
        <v>81.57332446595969</v>
      </c>
      <c r="G13" s="41">
        <f t="shared" si="1"/>
        <v>91.93893005921755</v>
      </c>
      <c r="H13" s="1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row>
    <row r="14" spans="1:249" s="6" customFormat="1" ht="24" customHeight="1">
      <c r="A14" s="34" t="s">
        <v>18</v>
      </c>
      <c r="B14" s="53" t="s">
        <v>19</v>
      </c>
      <c r="C14" s="66">
        <v>27928003</v>
      </c>
      <c r="D14" s="43">
        <v>25325155</v>
      </c>
      <c r="E14" s="43">
        <v>24032052.27</v>
      </c>
      <c r="F14" s="44">
        <f t="shared" si="0"/>
        <v>86.05002036844525</v>
      </c>
      <c r="G14" s="44">
        <f t="shared" si="1"/>
        <v>94.89399875341336</v>
      </c>
      <c r="H14" s="1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row>
    <row r="15" spans="1:249" s="6" customFormat="1" ht="24" customHeight="1">
      <c r="A15" s="34" t="s">
        <v>191</v>
      </c>
      <c r="B15" s="76" t="s">
        <v>197</v>
      </c>
      <c r="C15" s="66">
        <v>12573625</v>
      </c>
      <c r="D15" s="43">
        <v>10715816</v>
      </c>
      <c r="E15" s="43">
        <v>9059155.64</v>
      </c>
      <c r="F15" s="44">
        <f t="shared" si="0"/>
        <v>72.04887723309706</v>
      </c>
      <c r="G15" s="44">
        <f t="shared" si="1"/>
        <v>84.54004473387748</v>
      </c>
      <c r="H15" s="1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row>
    <row r="16" spans="1:249" s="6" customFormat="1" ht="24" customHeight="1">
      <c r="A16" s="34" t="s">
        <v>20</v>
      </c>
      <c r="B16" s="53" t="s">
        <v>21</v>
      </c>
      <c r="C16" s="66">
        <v>25000</v>
      </c>
      <c r="D16" s="43">
        <v>19000</v>
      </c>
      <c r="E16" s="43">
        <v>19000</v>
      </c>
      <c r="F16" s="44">
        <f t="shared" si="0"/>
        <v>76</v>
      </c>
      <c r="G16" s="44">
        <f t="shared" si="1"/>
        <v>100</v>
      </c>
      <c r="H16" s="13"/>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row>
    <row r="17" spans="1:249" s="6" customFormat="1" ht="24" customHeight="1">
      <c r="A17" s="34" t="s">
        <v>22</v>
      </c>
      <c r="B17" s="53" t="s">
        <v>23</v>
      </c>
      <c r="C17" s="66">
        <v>716700</v>
      </c>
      <c r="D17" s="43">
        <v>533400</v>
      </c>
      <c r="E17" s="43">
        <v>533345.86</v>
      </c>
      <c r="F17" s="44">
        <f t="shared" si="0"/>
        <v>74.41689130738105</v>
      </c>
      <c r="G17" s="44">
        <f t="shared" si="1"/>
        <v>99.98985001874765</v>
      </c>
      <c r="H17" s="1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row>
    <row r="18" spans="1:249" s="6" customFormat="1" ht="27.75" customHeight="1">
      <c r="A18" s="33" t="s">
        <v>24</v>
      </c>
      <c r="B18" s="52" t="s">
        <v>25</v>
      </c>
      <c r="C18" s="42">
        <f>SUM(C19:C56)</f>
        <v>70816211</v>
      </c>
      <c r="D18" s="42">
        <f>SUM(D19:D56)</f>
        <v>55958524.17</v>
      </c>
      <c r="E18" s="42">
        <f>SUM(E19:E56)</f>
        <v>52424564.45</v>
      </c>
      <c r="F18" s="41">
        <f t="shared" si="0"/>
        <v>74.02904463499185</v>
      </c>
      <c r="G18" s="41">
        <f t="shared" si="1"/>
        <v>93.68468026557679</v>
      </c>
      <c r="H18" s="13"/>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row>
    <row r="19" spans="1:249" s="6" customFormat="1" ht="44.25" customHeight="1">
      <c r="A19" s="34" t="s">
        <v>26</v>
      </c>
      <c r="B19" s="56" t="s">
        <v>27</v>
      </c>
      <c r="C19" s="66">
        <v>6110000</v>
      </c>
      <c r="D19" s="43">
        <v>4543073.89</v>
      </c>
      <c r="E19" s="43">
        <v>3779262.58</v>
      </c>
      <c r="F19" s="44">
        <f t="shared" si="0"/>
        <v>61.85372471358429</v>
      </c>
      <c r="G19" s="44">
        <f t="shared" si="1"/>
        <v>83.18734564979748</v>
      </c>
      <c r="H19" s="13"/>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row>
    <row r="20" spans="1:249" s="6" customFormat="1" ht="42" customHeight="1">
      <c r="A20" s="35" t="s">
        <v>28</v>
      </c>
      <c r="B20" s="57" t="s">
        <v>29</v>
      </c>
      <c r="C20" s="66">
        <v>565100</v>
      </c>
      <c r="D20" s="67">
        <v>460496.12</v>
      </c>
      <c r="E20" s="67">
        <v>460496.12</v>
      </c>
      <c r="F20" s="44">
        <f t="shared" si="0"/>
        <v>81.48931516545744</v>
      </c>
      <c r="G20" s="44">
        <f t="shared" si="1"/>
        <v>100</v>
      </c>
      <c r="H20" s="13"/>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row>
    <row r="21" spans="1:249" s="7" customFormat="1" ht="42" customHeight="1">
      <c r="A21" s="34" t="s">
        <v>30</v>
      </c>
      <c r="B21" s="58" t="s">
        <v>31</v>
      </c>
      <c r="C21" s="66">
        <v>50000</v>
      </c>
      <c r="D21" s="43">
        <v>50000</v>
      </c>
      <c r="E21" s="43">
        <v>28890</v>
      </c>
      <c r="F21" s="44">
        <f t="shared" si="0"/>
        <v>57.78</v>
      </c>
      <c r="G21" s="44">
        <f t="shared" si="1"/>
        <v>57.78</v>
      </c>
      <c r="H21" s="13"/>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row>
    <row r="22" spans="1:249" s="7" customFormat="1" ht="195" customHeight="1">
      <c r="A22" s="34" t="s">
        <v>32</v>
      </c>
      <c r="B22" s="59" t="s">
        <v>33</v>
      </c>
      <c r="C22" s="68">
        <v>710000</v>
      </c>
      <c r="D22" s="43">
        <v>393767.13</v>
      </c>
      <c r="E22" s="43">
        <v>345274.3</v>
      </c>
      <c r="F22" s="44">
        <f t="shared" si="0"/>
        <v>48.630183098591544</v>
      </c>
      <c r="G22" s="44">
        <f t="shared" si="1"/>
        <v>87.68489640057055</v>
      </c>
      <c r="H22" s="13"/>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row>
    <row r="23" spans="1:249" s="6" customFormat="1" ht="48" customHeight="1">
      <c r="A23" s="36" t="s">
        <v>34</v>
      </c>
      <c r="B23" s="60" t="s">
        <v>35</v>
      </c>
      <c r="C23" s="68">
        <v>5100</v>
      </c>
      <c r="D23" s="69">
        <v>3102</v>
      </c>
      <c r="E23" s="69">
        <v>3102</v>
      </c>
      <c r="F23" s="44">
        <f t="shared" si="0"/>
        <v>60.82352941176471</v>
      </c>
      <c r="G23" s="44">
        <f t="shared" si="1"/>
        <v>100</v>
      </c>
      <c r="H23" s="13"/>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row>
    <row r="24" spans="1:249" s="6" customFormat="1" ht="26.25" customHeight="1">
      <c r="A24" s="35" t="s">
        <v>36</v>
      </c>
      <c r="B24" s="57" t="s">
        <v>37</v>
      </c>
      <c r="C24" s="66">
        <v>1350000</v>
      </c>
      <c r="D24" s="67">
        <v>877101.97</v>
      </c>
      <c r="E24" s="67">
        <v>791899.97</v>
      </c>
      <c r="F24" s="44">
        <f t="shared" si="0"/>
        <v>58.65925703703704</v>
      </c>
      <c r="G24" s="44">
        <f t="shared" si="1"/>
        <v>90.28596412797933</v>
      </c>
      <c r="H24" s="13"/>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row>
    <row r="25" spans="1:249" s="6" customFormat="1" ht="38.25" customHeight="1">
      <c r="A25" s="34" t="s">
        <v>38</v>
      </c>
      <c r="B25" s="58" t="s">
        <v>39</v>
      </c>
      <c r="C25" s="66">
        <v>590000</v>
      </c>
      <c r="D25" s="43">
        <v>354695.8</v>
      </c>
      <c r="E25" s="43">
        <v>354695.8</v>
      </c>
      <c r="F25" s="44">
        <f t="shared" si="0"/>
        <v>60.11793220338982</v>
      </c>
      <c r="G25" s="44">
        <f t="shared" si="1"/>
        <v>100</v>
      </c>
      <c r="H25" s="13"/>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row>
    <row r="26" spans="1:249" s="6" customFormat="1" ht="26.25" customHeight="1">
      <c r="A26" s="35" t="s">
        <v>40</v>
      </c>
      <c r="B26" s="57" t="s">
        <v>41</v>
      </c>
      <c r="C26" s="66">
        <v>15000</v>
      </c>
      <c r="D26" s="67">
        <v>11028.55</v>
      </c>
      <c r="E26" s="67">
        <v>5397.68</v>
      </c>
      <c r="F26" s="44">
        <f t="shared" si="0"/>
        <v>35.98453333333333</v>
      </c>
      <c r="G26" s="44">
        <f t="shared" si="1"/>
        <v>48.94278939661153</v>
      </c>
      <c r="H26" s="13"/>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row>
    <row r="27" spans="1:249" s="6" customFormat="1" ht="99.75" customHeight="1">
      <c r="A27" s="34" t="s">
        <v>42</v>
      </c>
      <c r="B27" s="59" t="s">
        <v>43</v>
      </c>
      <c r="C27" s="68">
        <v>980000</v>
      </c>
      <c r="D27" s="43">
        <v>666072.99</v>
      </c>
      <c r="E27" s="43">
        <v>616640.33</v>
      </c>
      <c r="F27" s="44">
        <f t="shared" si="0"/>
        <v>62.922482653061216</v>
      </c>
      <c r="G27" s="44">
        <f t="shared" si="1"/>
        <v>92.5784920358353</v>
      </c>
      <c r="H27" s="23"/>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row>
    <row r="28" spans="1:249" s="6" customFormat="1" ht="72" customHeight="1">
      <c r="A28" s="34" t="s">
        <v>44</v>
      </c>
      <c r="B28" s="59" t="s">
        <v>45</v>
      </c>
      <c r="C28" s="68">
        <v>61000</v>
      </c>
      <c r="D28" s="43">
        <v>49781.17</v>
      </c>
      <c r="E28" s="43">
        <v>49781.17</v>
      </c>
      <c r="F28" s="44">
        <f t="shared" si="0"/>
        <v>81.60847540983607</v>
      </c>
      <c r="G28" s="44">
        <f t="shared" si="1"/>
        <v>100</v>
      </c>
      <c r="H28" s="13"/>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row>
    <row r="29" spans="1:249" s="6" customFormat="1" ht="31.5" customHeight="1">
      <c r="A29" s="36" t="s">
        <v>46</v>
      </c>
      <c r="B29" s="61" t="s">
        <v>47</v>
      </c>
      <c r="C29" s="66">
        <v>348700</v>
      </c>
      <c r="D29" s="69">
        <v>259850</v>
      </c>
      <c r="E29" s="69">
        <v>234169.33</v>
      </c>
      <c r="F29" s="44">
        <f t="shared" si="0"/>
        <v>67.15495554918267</v>
      </c>
      <c r="G29" s="44">
        <f t="shared" si="1"/>
        <v>90.11711756782759</v>
      </c>
      <c r="H29" s="13"/>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row>
    <row r="30" spans="1:249" s="6" customFormat="1" ht="33" customHeight="1">
      <c r="A30" s="36" t="s">
        <v>48</v>
      </c>
      <c r="B30" s="61" t="s">
        <v>49</v>
      </c>
      <c r="C30" s="66">
        <v>301000</v>
      </c>
      <c r="D30" s="69">
        <v>231358.03</v>
      </c>
      <c r="E30" s="69">
        <v>163024.66</v>
      </c>
      <c r="F30" s="44">
        <f t="shared" si="0"/>
        <v>54.161016611295686</v>
      </c>
      <c r="G30" s="44">
        <f t="shared" si="1"/>
        <v>70.46423242798187</v>
      </c>
      <c r="H30" s="13"/>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row>
    <row r="31" spans="1:249" s="6" customFormat="1" ht="25.5" customHeight="1">
      <c r="A31" s="36" t="s">
        <v>50</v>
      </c>
      <c r="B31" s="61" t="s">
        <v>51</v>
      </c>
      <c r="C31" s="66">
        <v>793500</v>
      </c>
      <c r="D31" s="69">
        <v>534801.39</v>
      </c>
      <c r="E31" s="69">
        <v>466163.89</v>
      </c>
      <c r="F31" s="44">
        <f t="shared" si="0"/>
        <v>58.74781222432263</v>
      </c>
      <c r="G31" s="44">
        <f t="shared" si="1"/>
        <v>87.16579625943007</v>
      </c>
      <c r="H31" s="13"/>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row>
    <row r="32" spans="1:249" s="6" customFormat="1" ht="33" customHeight="1">
      <c r="A32" s="36" t="s">
        <v>52</v>
      </c>
      <c r="B32" s="61" t="s">
        <v>53</v>
      </c>
      <c r="C32" s="66">
        <v>71100</v>
      </c>
      <c r="D32" s="69">
        <v>53508.48</v>
      </c>
      <c r="E32" s="69">
        <v>53508.48</v>
      </c>
      <c r="F32" s="44">
        <f t="shared" si="0"/>
        <v>75.25805907172996</v>
      </c>
      <c r="G32" s="44">
        <f t="shared" si="1"/>
        <v>100</v>
      </c>
      <c r="H32" s="13"/>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row>
    <row r="33" spans="1:249" s="6" customFormat="1" ht="33" customHeight="1">
      <c r="A33" s="36" t="s">
        <v>54</v>
      </c>
      <c r="B33" s="60" t="s">
        <v>55</v>
      </c>
      <c r="C33" s="66">
        <v>365000</v>
      </c>
      <c r="D33" s="69">
        <v>296905.95</v>
      </c>
      <c r="E33" s="69">
        <v>290205.95</v>
      </c>
      <c r="F33" s="44">
        <f t="shared" si="0"/>
        <v>79.50847945205479</v>
      </c>
      <c r="G33" s="44">
        <f t="shared" si="1"/>
        <v>97.7433931519392</v>
      </c>
      <c r="H33" s="13">
        <v>3</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row>
    <row r="34" spans="1:249" s="6" customFormat="1" ht="25.5" customHeight="1">
      <c r="A34" s="36" t="s">
        <v>56</v>
      </c>
      <c r="B34" s="60" t="s">
        <v>57</v>
      </c>
      <c r="C34" s="66">
        <v>363000</v>
      </c>
      <c r="D34" s="69">
        <v>223995.9</v>
      </c>
      <c r="E34" s="69">
        <v>223995.9</v>
      </c>
      <c r="F34" s="44">
        <f t="shared" si="0"/>
        <v>61.706859504132225</v>
      </c>
      <c r="G34" s="44">
        <f t="shared" si="1"/>
        <v>100</v>
      </c>
      <c r="H34" s="1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row>
    <row r="35" spans="1:249" s="6" customFormat="1" ht="25.5" customHeight="1">
      <c r="A35" s="36" t="s">
        <v>58</v>
      </c>
      <c r="B35" s="60" t="s">
        <v>59</v>
      </c>
      <c r="C35" s="66">
        <v>22545000</v>
      </c>
      <c r="D35" s="69">
        <v>17444873.59</v>
      </c>
      <c r="E35" s="69">
        <v>16950973.59</v>
      </c>
      <c r="F35" s="44">
        <f t="shared" si="0"/>
        <v>75.1872858283433</v>
      </c>
      <c r="G35" s="44">
        <f t="shared" si="1"/>
        <v>97.16879576425754</v>
      </c>
      <c r="H35" s="1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row>
    <row r="36" spans="1:249" s="6" customFormat="1" ht="25.5" customHeight="1">
      <c r="A36" s="36" t="s">
        <v>60</v>
      </c>
      <c r="B36" s="60" t="s">
        <v>61</v>
      </c>
      <c r="C36" s="66">
        <v>2628000</v>
      </c>
      <c r="D36" s="69">
        <v>1752829.77</v>
      </c>
      <c r="E36" s="69">
        <v>1702829.77</v>
      </c>
      <c r="F36" s="44">
        <f t="shared" si="0"/>
        <v>64.79565334855404</v>
      </c>
      <c r="G36" s="44">
        <f t="shared" si="1"/>
        <v>97.14746971692522</v>
      </c>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row>
    <row r="37" spans="1:249" s="6" customFormat="1" ht="25.5" customHeight="1">
      <c r="A37" s="36" t="s">
        <v>62</v>
      </c>
      <c r="B37" s="60" t="s">
        <v>63</v>
      </c>
      <c r="C37" s="66">
        <v>4335000</v>
      </c>
      <c r="D37" s="69">
        <v>3394191.62</v>
      </c>
      <c r="E37" s="69">
        <v>3304191.62</v>
      </c>
      <c r="F37" s="44">
        <f t="shared" si="0"/>
        <v>76.22125997693196</v>
      </c>
      <c r="G37" s="44">
        <f t="shared" si="1"/>
        <v>97.34841134278683</v>
      </c>
      <c r="H37" s="1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row>
    <row r="38" spans="1:249" s="6" customFormat="1" ht="25.5" customHeight="1">
      <c r="A38" s="36" t="s">
        <v>64</v>
      </c>
      <c r="B38" s="60" t="s">
        <v>65</v>
      </c>
      <c r="C38" s="66">
        <v>755000</v>
      </c>
      <c r="D38" s="69">
        <v>531556.78</v>
      </c>
      <c r="E38" s="69">
        <v>517756.78</v>
      </c>
      <c r="F38" s="44">
        <f t="shared" si="0"/>
        <v>68.57705695364238</v>
      </c>
      <c r="G38" s="44">
        <f t="shared" si="1"/>
        <v>97.40385213410315</v>
      </c>
      <c r="H38" s="1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row>
    <row r="39" spans="1:249" s="6" customFormat="1" ht="25.5" customHeight="1">
      <c r="A39" s="36" t="s">
        <v>66</v>
      </c>
      <c r="B39" s="60" t="s">
        <v>67</v>
      </c>
      <c r="C39" s="66">
        <v>93000</v>
      </c>
      <c r="D39" s="69">
        <v>45215.01</v>
      </c>
      <c r="E39" s="69">
        <v>45215.01</v>
      </c>
      <c r="F39" s="44">
        <f t="shared" si="0"/>
        <v>48.61829032258065</v>
      </c>
      <c r="G39" s="44">
        <f t="shared" si="1"/>
        <v>100</v>
      </c>
      <c r="H39" s="1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row>
    <row r="40" spans="1:249" s="6" customFormat="1" ht="25.5" customHeight="1">
      <c r="A40" s="36" t="s">
        <v>68</v>
      </c>
      <c r="B40" s="60" t="s">
        <v>69</v>
      </c>
      <c r="C40" s="66">
        <v>7554000</v>
      </c>
      <c r="D40" s="69">
        <v>6077630.25</v>
      </c>
      <c r="E40" s="69">
        <v>5933130.25</v>
      </c>
      <c r="F40" s="44">
        <f t="shared" si="0"/>
        <v>78.54289449298385</v>
      </c>
      <c r="G40" s="44">
        <f t="shared" si="1"/>
        <v>97.62242857732255</v>
      </c>
      <c r="H40" s="1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row>
    <row r="41" spans="1:249" s="6" customFormat="1" ht="25.5" customHeight="1">
      <c r="A41" s="36" t="s">
        <v>70</v>
      </c>
      <c r="B41" s="60" t="s">
        <v>71</v>
      </c>
      <c r="C41" s="66">
        <v>5032700</v>
      </c>
      <c r="D41" s="69">
        <v>5336979.16</v>
      </c>
      <c r="E41" s="69">
        <v>4512386.55</v>
      </c>
      <c r="F41" s="44">
        <f t="shared" si="0"/>
        <v>89.66134579847795</v>
      </c>
      <c r="G41" s="44">
        <f t="shared" si="1"/>
        <v>84.54945044229851</v>
      </c>
      <c r="H41" s="1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row>
    <row r="42" spans="1:249" s="6" customFormat="1" ht="41.25" customHeight="1">
      <c r="A42" s="36" t="s">
        <v>72</v>
      </c>
      <c r="B42" s="60" t="s">
        <v>73</v>
      </c>
      <c r="C42" s="66">
        <v>617700</v>
      </c>
      <c r="D42" s="69">
        <v>482826.35</v>
      </c>
      <c r="E42" s="69">
        <v>418262.61</v>
      </c>
      <c r="F42" s="44">
        <f t="shared" si="0"/>
        <v>67.71290432248665</v>
      </c>
      <c r="G42" s="44">
        <f t="shared" si="1"/>
        <v>86.62795847823965</v>
      </c>
      <c r="H42" s="1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row>
    <row r="43" spans="1:249" s="6" customFormat="1" ht="41.25" customHeight="1">
      <c r="A43" s="36" t="s">
        <v>212</v>
      </c>
      <c r="B43" s="60" t="s">
        <v>211</v>
      </c>
      <c r="C43" s="66">
        <v>20000</v>
      </c>
      <c r="D43" s="69">
        <v>11400.47</v>
      </c>
      <c r="E43" s="69">
        <v>2400.47</v>
      </c>
      <c r="F43" s="44">
        <f t="shared" si="0"/>
        <v>12.00235</v>
      </c>
      <c r="G43" s="44">
        <f t="shared" si="1"/>
        <v>21.05588629240724</v>
      </c>
      <c r="H43" s="1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row>
    <row r="44" spans="1:249" s="6" customFormat="1" ht="25.5" customHeight="1">
      <c r="A44" s="36" t="s">
        <v>74</v>
      </c>
      <c r="B44" s="60" t="s">
        <v>75</v>
      </c>
      <c r="C44" s="66">
        <v>100000</v>
      </c>
      <c r="D44" s="69">
        <v>471501.96</v>
      </c>
      <c r="E44" s="69">
        <v>120289.76</v>
      </c>
      <c r="F44" s="44">
        <f t="shared" si="0"/>
        <v>120.28976</v>
      </c>
      <c r="G44" s="44">
        <f t="shared" si="1"/>
        <v>25.512038168409735</v>
      </c>
      <c r="H44" s="1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row>
    <row r="45" spans="1:249" s="6" customFormat="1" ht="25.5" customHeight="1">
      <c r="A45" s="36" t="s">
        <v>213</v>
      </c>
      <c r="B45" s="60" t="s">
        <v>214</v>
      </c>
      <c r="C45" s="66">
        <v>1450000</v>
      </c>
      <c r="D45" s="69">
        <v>1210770.79</v>
      </c>
      <c r="E45" s="69">
        <v>1177770.79</v>
      </c>
      <c r="F45" s="44">
        <f t="shared" si="0"/>
        <v>81.22557172413794</v>
      </c>
      <c r="G45" s="44">
        <f t="shared" si="1"/>
        <v>97.2744634845378</v>
      </c>
      <c r="H45" s="1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row>
    <row r="46" spans="1:249" s="6" customFormat="1" ht="25.5" customHeight="1">
      <c r="A46" s="36" t="s">
        <v>76</v>
      </c>
      <c r="B46" s="60" t="s">
        <v>77</v>
      </c>
      <c r="C46" s="66">
        <v>46300</v>
      </c>
      <c r="D46" s="69">
        <v>33700</v>
      </c>
      <c r="E46" s="69">
        <v>12077.56</v>
      </c>
      <c r="F46" s="44">
        <f t="shared" si="0"/>
        <v>26.085442764578833</v>
      </c>
      <c r="G46" s="44">
        <f t="shared" si="1"/>
        <v>35.838456973293766</v>
      </c>
      <c r="H46" s="1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row>
    <row r="47" spans="1:249" s="6" customFormat="1" ht="25.5" customHeight="1">
      <c r="A47" s="36" t="s">
        <v>78</v>
      </c>
      <c r="B47" s="60" t="s">
        <v>79</v>
      </c>
      <c r="C47" s="66">
        <v>35000</v>
      </c>
      <c r="D47" s="69">
        <v>24390</v>
      </c>
      <c r="E47" s="69">
        <v>10800</v>
      </c>
      <c r="F47" s="44">
        <f t="shared" si="0"/>
        <v>30.857142857142854</v>
      </c>
      <c r="G47" s="44">
        <f t="shared" si="1"/>
        <v>44.28044280442804</v>
      </c>
      <c r="H47" s="1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row>
    <row r="48" spans="1:249" s="6" customFormat="1" ht="25.5" customHeight="1">
      <c r="A48" s="36" t="s">
        <v>80</v>
      </c>
      <c r="B48" s="60" t="s">
        <v>81</v>
      </c>
      <c r="C48" s="66">
        <v>385180</v>
      </c>
      <c r="D48" s="69">
        <v>319783</v>
      </c>
      <c r="E48" s="69">
        <v>267516.82</v>
      </c>
      <c r="F48" s="44">
        <f t="shared" si="0"/>
        <v>69.45241705176801</v>
      </c>
      <c r="G48" s="44">
        <f t="shared" si="1"/>
        <v>83.65573529549725</v>
      </c>
      <c r="H48" s="1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row>
    <row r="49" spans="1:249" s="6" customFormat="1" ht="25.5" customHeight="1">
      <c r="A49" s="36" t="s">
        <v>82</v>
      </c>
      <c r="B49" s="60" t="s">
        <v>83</v>
      </c>
      <c r="C49" s="66">
        <v>1000</v>
      </c>
      <c r="D49" s="69">
        <v>1000</v>
      </c>
      <c r="E49" s="69">
        <v>0</v>
      </c>
      <c r="F49" s="44">
        <f t="shared" si="0"/>
        <v>0</v>
      </c>
      <c r="G49" s="44">
        <f t="shared" si="1"/>
        <v>0</v>
      </c>
      <c r="H49" s="1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row>
    <row r="50" spans="1:249" s="6" customFormat="1" ht="25.5" customHeight="1">
      <c r="A50" s="36" t="s">
        <v>84</v>
      </c>
      <c r="B50" s="60" t="s">
        <v>85</v>
      </c>
      <c r="C50" s="66">
        <v>7380</v>
      </c>
      <c r="D50" s="69">
        <v>7380</v>
      </c>
      <c r="E50" s="69">
        <v>600</v>
      </c>
      <c r="F50" s="44">
        <f t="shared" si="0"/>
        <v>8.130081300813007</v>
      </c>
      <c r="G50" s="44">
        <f t="shared" si="1"/>
        <v>8.130081300813007</v>
      </c>
      <c r="H50" s="1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row>
    <row r="51" spans="1:249" s="6" customFormat="1" ht="25.5" customHeight="1">
      <c r="A51" s="36" t="s">
        <v>86</v>
      </c>
      <c r="B51" s="60" t="s">
        <v>87</v>
      </c>
      <c r="C51" s="66">
        <v>1900</v>
      </c>
      <c r="D51" s="69">
        <v>860</v>
      </c>
      <c r="E51" s="69">
        <v>0</v>
      </c>
      <c r="F51" s="44">
        <f t="shared" si="0"/>
        <v>0</v>
      </c>
      <c r="G51" s="44">
        <f t="shared" si="1"/>
        <v>0</v>
      </c>
      <c r="H51" s="1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row>
    <row r="52" spans="1:249" s="6" customFormat="1" ht="25.5" customHeight="1">
      <c r="A52" s="36" t="s">
        <v>88</v>
      </c>
      <c r="B52" s="60" t="s">
        <v>89</v>
      </c>
      <c r="C52" s="66">
        <v>4840</v>
      </c>
      <c r="D52" s="69">
        <v>4590</v>
      </c>
      <c r="E52" s="69">
        <v>1348</v>
      </c>
      <c r="F52" s="44">
        <f t="shared" si="0"/>
        <v>27.85123966942149</v>
      </c>
      <c r="G52" s="44">
        <f t="shared" si="1"/>
        <v>29.368191721132895</v>
      </c>
      <c r="H52" s="1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row>
    <row r="53" spans="1:249" s="6" customFormat="1" ht="25.5" customHeight="1">
      <c r="A53" s="36" t="s">
        <v>90</v>
      </c>
      <c r="B53" s="60" t="s">
        <v>91</v>
      </c>
      <c r="C53" s="66">
        <v>3931711</v>
      </c>
      <c r="D53" s="69">
        <v>3393655.32</v>
      </c>
      <c r="E53" s="69">
        <v>3381894.43</v>
      </c>
      <c r="F53" s="44">
        <f t="shared" si="0"/>
        <v>86.0158447556293</v>
      </c>
      <c r="G53" s="44">
        <f t="shared" si="1"/>
        <v>99.6534447699892</v>
      </c>
      <c r="H53" s="1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row>
    <row r="54" spans="1:249" s="6" customFormat="1" ht="46.5" customHeight="1">
      <c r="A54" s="36" t="s">
        <v>162</v>
      </c>
      <c r="B54" s="60" t="s">
        <v>163</v>
      </c>
      <c r="C54" s="66">
        <v>433000</v>
      </c>
      <c r="D54" s="69">
        <v>285191.17</v>
      </c>
      <c r="E54" s="69">
        <v>247485</v>
      </c>
      <c r="F54" s="44">
        <f t="shared" si="0"/>
        <v>57.155889145496545</v>
      </c>
      <c r="G54" s="44">
        <f t="shared" si="1"/>
        <v>86.7786334338472</v>
      </c>
      <c r="H54" s="1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row>
    <row r="55" spans="1:249" s="6" customFormat="1" ht="26.25" customHeight="1">
      <c r="A55" s="36" t="s">
        <v>92</v>
      </c>
      <c r="B55" s="60" t="s">
        <v>93</v>
      </c>
      <c r="C55" s="66">
        <v>75000</v>
      </c>
      <c r="D55" s="69">
        <v>54838</v>
      </c>
      <c r="E55" s="69">
        <v>46905.72</v>
      </c>
      <c r="F55" s="44">
        <f t="shared" si="0"/>
        <v>62.54096</v>
      </c>
      <c r="G55" s="44">
        <f t="shared" si="1"/>
        <v>85.5350669243955</v>
      </c>
      <c r="H55" s="1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row>
    <row r="56" spans="1:249" s="6" customFormat="1" ht="26.25" customHeight="1">
      <c r="A56" s="34" t="s">
        <v>94</v>
      </c>
      <c r="B56" s="58" t="s">
        <v>95</v>
      </c>
      <c r="C56" s="66">
        <v>8086000</v>
      </c>
      <c r="D56" s="43">
        <v>6063821.56</v>
      </c>
      <c r="E56" s="43">
        <v>5904221.56</v>
      </c>
      <c r="F56" s="44">
        <f t="shared" si="0"/>
        <v>73.01782785060598</v>
      </c>
      <c r="G56" s="44">
        <f t="shared" si="1"/>
        <v>97.36799642897144</v>
      </c>
      <c r="H56" s="13"/>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row>
    <row r="57" spans="1:7" ht="26.25" customHeight="1">
      <c r="A57" s="33" t="s">
        <v>96</v>
      </c>
      <c r="B57" s="62" t="s">
        <v>97</v>
      </c>
      <c r="C57" s="42">
        <f>C58</f>
        <v>25000</v>
      </c>
      <c r="D57" s="42">
        <f>D58</f>
        <v>55000</v>
      </c>
      <c r="E57" s="42">
        <f>E58</f>
        <v>48721.15</v>
      </c>
      <c r="F57" s="41">
        <f>SUM(E57/C56*100)</f>
        <v>0.6025371011625031</v>
      </c>
      <c r="G57" s="41">
        <f t="shared" si="1"/>
        <v>88.5839090909091</v>
      </c>
    </row>
    <row r="58" spans="1:7" ht="26.25" customHeight="1">
      <c r="A58" s="34" t="s">
        <v>98</v>
      </c>
      <c r="B58" s="56" t="s">
        <v>99</v>
      </c>
      <c r="C58" s="66">
        <v>25000</v>
      </c>
      <c r="D58" s="43">
        <v>55000</v>
      </c>
      <c r="E58" s="43">
        <v>48721.15</v>
      </c>
      <c r="F58" s="44">
        <f>SUM(E58/C58*100)</f>
        <v>194.8846</v>
      </c>
      <c r="G58" s="44">
        <f>SUM(E58/D58*100)</f>
        <v>88.5839090909091</v>
      </c>
    </row>
    <row r="59" spans="1:249" s="6" customFormat="1" ht="26.25" customHeight="1">
      <c r="A59" s="37">
        <v>110000</v>
      </c>
      <c r="B59" s="52" t="s">
        <v>100</v>
      </c>
      <c r="C59" s="42">
        <f>SUM(C60:C65)</f>
        <v>6745673</v>
      </c>
      <c r="D59" s="42">
        <f>SUM(D60:D65)</f>
        <v>5077526</v>
      </c>
      <c r="E59" s="42">
        <f>SUM(E60:E65)</f>
        <v>4354554.680000001</v>
      </c>
      <c r="F59" s="41">
        <f aca="true" t="shared" si="4" ref="F59:F92">SUM(E59/C59*100)</f>
        <v>64.55330224278588</v>
      </c>
      <c r="G59" s="41">
        <f t="shared" si="1"/>
        <v>85.76134676612193</v>
      </c>
      <c r="H59" s="13"/>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row>
    <row r="60" spans="1:249" s="6" customFormat="1" ht="26.25" customHeight="1">
      <c r="A60" s="38">
        <v>110103</v>
      </c>
      <c r="B60" s="53" t="s">
        <v>101</v>
      </c>
      <c r="C60" s="66">
        <v>26780</v>
      </c>
      <c r="D60" s="43">
        <v>23780</v>
      </c>
      <c r="E60" s="43">
        <v>20264</v>
      </c>
      <c r="F60" s="44">
        <f t="shared" si="4"/>
        <v>75.66840926064226</v>
      </c>
      <c r="G60" s="44">
        <f t="shared" si="1"/>
        <v>85.21446593776282</v>
      </c>
      <c r="H60" s="13"/>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row>
    <row r="61" spans="1:249" s="6" customFormat="1" ht="26.25" customHeight="1">
      <c r="A61" s="38">
        <v>110201</v>
      </c>
      <c r="B61" s="53" t="s">
        <v>102</v>
      </c>
      <c r="C61" s="66">
        <v>3476050</v>
      </c>
      <c r="D61" s="43">
        <v>2614621</v>
      </c>
      <c r="E61" s="43">
        <v>2295998.2</v>
      </c>
      <c r="F61" s="44">
        <f t="shared" si="4"/>
        <v>66.05193250960141</v>
      </c>
      <c r="G61" s="44">
        <f t="shared" si="1"/>
        <v>87.81380551904083</v>
      </c>
      <c r="H61" s="13"/>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row>
    <row r="62" spans="1:249" s="6" customFormat="1" ht="26.25" customHeight="1">
      <c r="A62" s="38">
        <v>110202</v>
      </c>
      <c r="B62" s="53" t="s">
        <v>103</v>
      </c>
      <c r="C62" s="66">
        <v>16010</v>
      </c>
      <c r="D62" s="43">
        <v>13654</v>
      </c>
      <c r="E62" s="43">
        <v>9633.68</v>
      </c>
      <c r="F62" s="44">
        <f t="shared" si="4"/>
        <v>60.17289194253592</v>
      </c>
      <c r="G62" s="44">
        <f t="shared" si="1"/>
        <v>70.5557345832723</v>
      </c>
      <c r="H62" s="13"/>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row>
    <row r="63" spans="1:249" s="6" customFormat="1" ht="26.25" customHeight="1">
      <c r="A63" s="38">
        <v>110204</v>
      </c>
      <c r="B63" s="53" t="s">
        <v>104</v>
      </c>
      <c r="C63" s="66">
        <v>1013706</v>
      </c>
      <c r="D63" s="43">
        <v>783180</v>
      </c>
      <c r="E63" s="43">
        <v>664636.5</v>
      </c>
      <c r="F63" s="44">
        <f t="shared" si="4"/>
        <v>65.56501589218175</v>
      </c>
      <c r="G63" s="44">
        <f t="shared" si="1"/>
        <v>84.86382440818203</v>
      </c>
      <c r="H63" s="13"/>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row>
    <row r="64" spans="1:249" s="6" customFormat="1" ht="26.25" customHeight="1">
      <c r="A64" s="38">
        <v>110205</v>
      </c>
      <c r="B64" s="53" t="s">
        <v>105</v>
      </c>
      <c r="C64" s="66">
        <v>1899490</v>
      </c>
      <c r="D64" s="43">
        <v>1402454</v>
      </c>
      <c r="E64" s="43">
        <v>1160904</v>
      </c>
      <c r="F64" s="44">
        <f t="shared" si="4"/>
        <v>61.11661551258496</v>
      </c>
      <c r="G64" s="44">
        <f t="shared" si="1"/>
        <v>82.77661869836729</v>
      </c>
      <c r="H64" s="13"/>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row>
    <row r="65" spans="1:249" s="6" customFormat="1" ht="26.25" customHeight="1">
      <c r="A65" s="38">
        <v>110502</v>
      </c>
      <c r="B65" s="53" t="s">
        <v>106</v>
      </c>
      <c r="C65" s="66">
        <v>313637</v>
      </c>
      <c r="D65" s="43">
        <v>239837</v>
      </c>
      <c r="E65" s="43">
        <v>203118.3</v>
      </c>
      <c r="F65" s="44">
        <f t="shared" si="4"/>
        <v>64.76222512012293</v>
      </c>
      <c r="G65" s="44">
        <f t="shared" si="1"/>
        <v>84.6901437226116</v>
      </c>
      <c r="H65" s="13"/>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row>
    <row r="66" spans="1:249" s="6" customFormat="1" ht="26.25" customHeight="1">
      <c r="A66" s="37">
        <v>120000</v>
      </c>
      <c r="B66" s="52" t="s">
        <v>107</v>
      </c>
      <c r="C66" s="42">
        <f>SUM(C67:C68)</f>
        <v>177000</v>
      </c>
      <c r="D66" s="42">
        <f>SUM(D67:D68)</f>
        <v>228800</v>
      </c>
      <c r="E66" s="42">
        <f>SUM(E67:E68)</f>
        <v>197296.3</v>
      </c>
      <c r="F66" s="41">
        <f t="shared" si="4"/>
        <v>111.46683615819208</v>
      </c>
      <c r="G66" s="41">
        <f t="shared" si="1"/>
        <v>86.23090034965034</v>
      </c>
      <c r="H66" s="13"/>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row>
    <row r="67" spans="1:249" s="6" customFormat="1" ht="26.25" customHeight="1">
      <c r="A67" s="38">
        <v>120201</v>
      </c>
      <c r="B67" s="53" t="s">
        <v>108</v>
      </c>
      <c r="C67" s="43">
        <v>157000</v>
      </c>
      <c r="D67" s="43">
        <v>157000</v>
      </c>
      <c r="E67" s="43">
        <v>142500</v>
      </c>
      <c r="F67" s="44">
        <f t="shared" si="4"/>
        <v>90.76433121019109</v>
      </c>
      <c r="G67" s="44">
        <f aca="true" t="shared" si="5" ref="G67:G72">SUM(E67/D67*100)</f>
        <v>90.76433121019109</v>
      </c>
      <c r="H67" s="13"/>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row>
    <row r="68" spans="1:249" s="6" customFormat="1" ht="26.25" customHeight="1">
      <c r="A68" s="38">
        <v>120300</v>
      </c>
      <c r="B68" s="53" t="s">
        <v>109</v>
      </c>
      <c r="C68" s="43">
        <v>20000</v>
      </c>
      <c r="D68" s="43">
        <v>71800</v>
      </c>
      <c r="E68" s="43">
        <v>54796.3</v>
      </c>
      <c r="F68" s="44" t="s">
        <v>223</v>
      </c>
      <c r="G68" s="44">
        <f t="shared" si="5"/>
        <v>76.31796657381616</v>
      </c>
      <c r="H68" s="13"/>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row>
    <row r="69" spans="1:249" s="6" customFormat="1" ht="26.25" customHeight="1">
      <c r="A69" s="37">
        <v>130000</v>
      </c>
      <c r="B69" s="52" t="s">
        <v>110</v>
      </c>
      <c r="C69" s="42">
        <f>SUM(C70:C72)</f>
        <v>718034</v>
      </c>
      <c r="D69" s="42">
        <f>SUM(D70:D72)</f>
        <v>634200</v>
      </c>
      <c r="E69" s="42">
        <f>SUM(E70:E72)</f>
        <v>539390.97</v>
      </c>
      <c r="F69" s="41">
        <f t="shared" si="4"/>
        <v>75.12053328950996</v>
      </c>
      <c r="G69" s="41">
        <f t="shared" si="5"/>
        <v>85.05061021759697</v>
      </c>
      <c r="H69" s="13"/>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row>
    <row r="70" spans="1:7" ht="26.25" customHeight="1">
      <c r="A70" s="38">
        <v>130102</v>
      </c>
      <c r="B70" s="53" t="s">
        <v>111</v>
      </c>
      <c r="C70" s="43">
        <v>22000</v>
      </c>
      <c r="D70" s="43">
        <v>19360</v>
      </c>
      <c r="E70" s="43">
        <v>14480</v>
      </c>
      <c r="F70" s="44">
        <f t="shared" si="4"/>
        <v>65.81818181818181</v>
      </c>
      <c r="G70" s="44">
        <f t="shared" si="5"/>
        <v>74.79338842975206</v>
      </c>
    </row>
    <row r="71" spans="1:7" ht="26.25" customHeight="1">
      <c r="A71" s="38">
        <v>130203</v>
      </c>
      <c r="B71" s="53" t="s">
        <v>112</v>
      </c>
      <c r="C71" s="43">
        <v>591980</v>
      </c>
      <c r="D71" s="43">
        <v>517960</v>
      </c>
      <c r="E71" s="43">
        <v>444368.53</v>
      </c>
      <c r="F71" s="44">
        <f t="shared" si="4"/>
        <v>75.06478766174534</v>
      </c>
      <c r="G71" s="44">
        <f t="shared" si="5"/>
        <v>85.79205537107113</v>
      </c>
    </row>
    <row r="72" spans="1:7" ht="26.25" customHeight="1">
      <c r="A72" s="38">
        <v>130204</v>
      </c>
      <c r="B72" s="53" t="s">
        <v>113</v>
      </c>
      <c r="C72" s="43">
        <v>104054</v>
      </c>
      <c r="D72" s="43">
        <v>96880</v>
      </c>
      <c r="E72" s="43">
        <v>80542.44</v>
      </c>
      <c r="F72" s="44">
        <f t="shared" si="4"/>
        <v>77.40446306725354</v>
      </c>
      <c r="G72" s="44">
        <f t="shared" si="5"/>
        <v>83.13629232039636</v>
      </c>
    </row>
    <row r="73" spans="1:249" s="6" customFormat="1" ht="26.25" customHeight="1">
      <c r="A73" s="37">
        <v>160000</v>
      </c>
      <c r="B73" s="52" t="s">
        <v>182</v>
      </c>
      <c r="C73" s="42">
        <f>C74</f>
        <v>22200</v>
      </c>
      <c r="D73" s="42">
        <f>D74</f>
        <v>0</v>
      </c>
      <c r="E73" s="42">
        <v>0</v>
      </c>
      <c r="F73" s="44">
        <f>SUM(E73/C73*100)</f>
        <v>0</v>
      </c>
      <c r="G73" s="44">
        <v>0</v>
      </c>
      <c r="H73" s="2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row>
    <row r="74" spans="1:8" ht="26.25" customHeight="1">
      <c r="A74" s="38">
        <v>160903</v>
      </c>
      <c r="B74" s="53" t="s">
        <v>183</v>
      </c>
      <c r="C74" s="43">
        <v>22200</v>
      </c>
      <c r="D74" s="43">
        <v>0</v>
      </c>
      <c r="E74" s="43">
        <v>0</v>
      </c>
      <c r="F74" s="44">
        <f>SUM(E74/C74*100)</f>
        <v>0</v>
      </c>
      <c r="G74" s="44">
        <v>0</v>
      </c>
      <c r="H74" s="13">
        <v>4</v>
      </c>
    </row>
    <row r="75" spans="1:7" ht="27.75" customHeight="1">
      <c r="A75" s="37">
        <v>170000</v>
      </c>
      <c r="B75" s="52" t="s">
        <v>114</v>
      </c>
      <c r="C75" s="42">
        <f>C76</f>
        <v>677300</v>
      </c>
      <c r="D75" s="42">
        <f>SUM(D76)</f>
        <v>518413.42</v>
      </c>
      <c r="E75" s="42">
        <f>SUM(E76)</f>
        <v>495445.5</v>
      </c>
      <c r="F75" s="41">
        <f t="shared" si="4"/>
        <v>73.1500812047837</v>
      </c>
      <c r="G75" s="41">
        <f>SUM(E75/D75*100)</f>
        <v>95.56957456849786</v>
      </c>
    </row>
    <row r="76" spans="1:7" ht="25.5" customHeight="1">
      <c r="A76" s="38">
        <v>170102</v>
      </c>
      <c r="B76" s="53" t="s">
        <v>115</v>
      </c>
      <c r="C76" s="43">
        <v>677300</v>
      </c>
      <c r="D76" s="43">
        <v>518413.42</v>
      </c>
      <c r="E76" s="43">
        <v>495445.5</v>
      </c>
      <c r="F76" s="44">
        <f>SUM(E76/C76*100)</f>
        <v>73.1500812047837</v>
      </c>
      <c r="G76" s="44">
        <f>SUM(E76/D76*100)</f>
        <v>95.56957456849786</v>
      </c>
    </row>
    <row r="77" spans="1:249" s="6" customFormat="1" ht="30" customHeight="1" hidden="1">
      <c r="A77" s="37">
        <v>180000</v>
      </c>
      <c r="B77" s="52" t="s">
        <v>181</v>
      </c>
      <c r="C77" s="42">
        <f>C78</f>
        <v>0</v>
      </c>
      <c r="D77" s="42">
        <f>D78</f>
        <v>0</v>
      </c>
      <c r="E77" s="42">
        <f>E78</f>
        <v>0</v>
      </c>
      <c r="F77" s="44">
        <v>0</v>
      </c>
      <c r="G77" s="44">
        <v>0</v>
      </c>
      <c r="H77" s="2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row>
    <row r="78" spans="1:7" ht="23.25" customHeight="1" hidden="1">
      <c r="A78" s="38">
        <v>180404</v>
      </c>
      <c r="B78" s="53" t="s">
        <v>180</v>
      </c>
      <c r="C78" s="43"/>
      <c r="D78" s="43"/>
      <c r="E78" s="43"/>
      <c r="F78" s="44">
        <v>0</v>
      </c>
      <c r="G78" s="44">
        <v>0</v>
      </c>
    </row>
    <row r="79" spans="1:249" s="6" customFormat="1" ht="27" customHeight="1">
      <c r="A79" s="37">
        <v>180000</v>
      </c>
      <c r="B79" s="52" t="s">
        <v>181</v>
      </c>
      <c r="C79" s="42">
        <f>C80</f>
        <v>35000</v>
      </c>
      <c r="D79" s="42">
        <f>D80</f>
        <v>24000</v>
      </c>
      <c r="E79" s="42">
        <f>E80</f>
        <v>0</v>
      </c>
      <c r="F79" s="41">
        <f>SUM(E79/C79*100)</f>
        <v>0</v>
      </c>
      <c r="G79" s="41"/>
      <c r="H79" s="2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row>
    <row r="80" spans="1:7" ht="24.75" customHeight="1">
      <c r="A80" s="38">
        <v>180404</v>
      </c>
      <c r="B80" s="53" t="s">
        <v>180</v>
      </c>
      <c r="C80" s="43">
        <v>35000</v>
      </c>
      <c r="D80" s="43">
        <v>24000</v>
      </c>
      <c r="E80" s="43">
        <v>0</v>
      </c>
      <c r="F80" s="44">
        <f>SUM(E80/C80*100)</f>
        <v>0</v>
      </c>
      <c r="G80" s="44"/>
    </row>
    <row r="81" spans="1:249" s="6" customFormat="1" ht="27" customHeight="1">
      <c r="A81" s="37">
        <v>210000</v>
      </c>
      <c r="B81" s="52" t="s">
        <v>116</v>
      </c>
      <c r="C81" s="42">
        <f>SUM(C82:C83)</f>
        <v>94000</v>
      </c>
      <c r="D81" s="42">
        <f>SUM(D82:D83)</f>
        <v>247500</v>
      </c>
      <c r="E81" s="42">
        <f>SUM(E82:E82)</f>
        <v>187129.45</v>
      </c>
      <c r="F81" s="41">
        <f t="shared" si="4"/>
        <v>199.07388297872342</v>
      </c>
      <c r="G81" s="41">
        <f aca="true" t="shared" si="6" ref="G81:G101">SUM(E81/D81*100)</f>
        <v>75.6078585858586</v>
      </c>
      <c r="H81" s="13"/>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row>
    <row r="82" spans="1:249" s="6" customFormat="1" ht="27" customHeight="1">
      <c r="A82" s="38">
        <v>210105</v>
      </c>
      <c r="B82" s="53" t="s">
        <v>117</v>
      </c>
      <c r="C82" s="43">
        <v>94000</v>
      </c>
      <c r="D82" s="43">
        <v>187500</v>
      </c>
      <c r="E82" s="43">
        <v>187129.45</v>
      </c>
      <c r="F82" s="44">
        <f>SUM(E82/C82*100)</f>
        <v>199.07388297872342</v>
      </c>
      <c r="G82" s="44">
        <f t="shared" si="6"/>
        <v>99.80237333333334</v>
      </c>
      <c r="H82" s="13"/>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row>
    <row r="83" spans="1:249" s="6" customFormat="1" ht="27" customHeight="1">
      <c r="A83" s="38">
        <v>210107</v>
      </c>
      <c r="B83" s="53" t="s">
        <v>225</v>
      </c>
      <c r="C83" s="43"/>
      <c r="D83" s="43">
        <v>60000</v>
      </c>
      <c r="E83" s="43"/>
      <c r="F83" s="44"/>
      <c r="G83" s="44"/>
      <c r="H83" s="13"/>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row>
    <row r="84" spans="1:249" s="6" customFormat="1" ht="27" customHeight="1">
      <c r="A84" s="37">
        <v>250000</v>
      </c>
      <c r="B84" s="52" t="s">
        <v>118</v>
      </c>
      <c r="C84" s="42">
        <f>C85+C87</f>
        <v>145000</v>
      </c>
      <c r="D84" s="42">
        <f>D85+D87+D86</f>
        <v>328236</v>
      </c>
      <c r="E84" s="42">
        <f>E85+E87+E86</f>
        <v>60517.97</v>
      </c>
      <c r="F84" s="41">
        <f t="shared" si="4"/>
        <v>41.73653103448276</v>
      </c>
      <c r="G84" s="41">
        <f t="shared" si="6"/>
        <v>18.43733472257766</v>
      </c>
      <c r="H84" s="13"/>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row>
    <row r="85" spans="1:249" s="6" customFormat="1" ht="24" customHeight="1">
      <c r="A85" s="38">
        <v>250102</v>
      </c>
      <c r="B85" s="53" t="s">
        <v>119</v>
      </c>
      <c r="C85" s="43">
        <v>50000</v>
      </c>
      <c r="D85" s="46">
        <v>50000</v>
      </c>
      <c r="E85" s="42">
        <v>0</v>
      </c>
      <c r="F85" s="44">
        <f>SUM(E85/C85*100)</f>
        <v>0</v>
      </c>
      <c r="G85" s="44">
        <v>0</v>
      </c>
      <c r="H85" s="13"/>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row>
    <row r="86" spans="1:249" s="6" customFormat="1" ht="24" customHeight="1">
      <c r="A86" s="38">
        <v>250203</v>
      </c>
      <c r="B86" s="53" t="s">
        <v>227</v>
      </c>
      <c r="C86" s="43"/>
      <c r="D86" s="46">
        <v>202411</v>
      </c>
      <c r="E86" s="42"/>
      <c r="F86" s="44"/>
      <c r="G86" s="44"/>
      <c r="H86" s="13"/>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row>
    <row r="87" spans="1:7" ht="24.75" customHeight="1">
      <c r="A87" s="38">
        <v>250404</v>
      </c>
      <c r="B87" s="53" t="s">
        <v>120</v>
      </c>
      <c r="C87" s="43">
        <v>95000</v>
      </c>
      <c r="D87" s="43">
        <v>75825</v>
      </c>
      <c r="E87" s="43">
        <v>60517.97</v>
      </c>
      <c r="F87" s="44">
        <f>SUM(E87/C87*100)</f>
        <v>63.70312631578947</v>
      </c>
      <c r="G87" s="44">
        <f t="shared" si="6"/>
        <v>79.81268710847345</v>
      </c>
    </row>
    <row r="88" spans="1:9" ht="27" customHeight="1">
      <c r="A88" s="33" t="s">
        <v>161</v>
      </c>
      <c r="B88" s="52" t="s">
        <v>121</v>
      </c>
      <c r="C88" s="42">
        <f>SUM(C4,C5,C13,C18,C59,C66,C69,C75,C81,C84,C57,C77,C73,C79)</f>
        <v>191341456</v>
      </c>
      <c r="D88" s="42">
        <f>SUM(D4,D5,D13,D18,D59,D66,D69,D75,D81,D84,D57,D77,D73,D79)</f>
        <v>159841381.59</v>
      </c>
      <c r="E88" s="42">
        <f>SUM(E4,E5,E13,E18,E59,E66,E69,E75,E81,E84,E57,E77,E73,E79)</f>
        <v>148470684.98000002</v>
      </c>
      <c r="F88" s="41">
        <f t="shared" si="4"/>
        <v>77.59462485745902</v>
      </c>
      <c r="G88" s="41">
        <f t="shared" si="6"/>
        <v>92.88626230773811</v>
      </c>
      <c r="I88" s="16" t="e">
        <f>E88+#REF!</f>
        <v>#REF!</v>
      </c>
    </row>
    <row r="89" spans="1:249" s="6" customFormat="1" ht="27" customHeight="1">
      <c r="A89" s="38">
        <v>250315</v>
      </c>
      <c r="B89" s="53" t="s">
        <v>198</v>
      </c>
      <c r="C89" s="43">
        <v>0</v>
      </c>
      <c r="D89" s="43">
        <v>712000</v>
      </c>
      <c r="E89" s="43">
        <v>657938</v>
      </c>
      <c r="F89" s="41"/>
      <c r="G89" s="44">
        <f t="shared" si="6"/>
        <v>92.40702247191011</v>
      </c>
      <c r="H89" s="13"/>
      <c r="I89" s="15"/>
      <c r="J89" s="18"/>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row>
    <row r="90" spans="1:249" s="6" customFormat="1" ht="23.25" customHeight="1">
      <c r="A90" s="38">
        <v>250380</v>
      </c>
      <c r="B90" s="53" t="s">
        <v>156</v>
      </c>
      <c r="C90" s="43">
        <v>11242904</v>
      </c>
      <c r="D90" s="43">
        <v>9700020</v>
      </c>
      <c r="E90" s="43">
        <v>9700004</v>
      </c>
      <c r="F90" s="41">
        <f t="shared" si="4"/>
        <v>86.27667727128151</v>
      </c>
      <c r="G90" s="44">
        <f t="shared" si="6"/>
        <v>99.99983505188649</v>
      </c>
      <c r="H90" s="13"/>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row>
    <row r="91" spans="1:249" s="6" customFormat="1" ht="23.25" customHeight="1">
      <c r="A91" s="38">
        <v>250388</v>
      </c>
      <c r="B91" s="53" t="s">
        <v>228</v>
      </c>
      <c r="C91" s="43"/>
      <c r="D91" s="43">
        <v>275289</v>
      </c>
      <c r="E91" s="43">
        <v>275289.49</v>
      </c>
      <c r="F91" s="41"/>
      <c r="G91" s="44">
        <f t="shared" si="6"/>
        <v>100.00017799476186</v>
      </c>
      <c r="H91" s="13"/>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row>
    <row r="92" spans="1:10" ht="24.75" customHeight="1">
      <c r="A92" s="37">
        <v>900203</v>
      </c>
      <c r="B92" s="52" t="s">
        <v>122</v>
      </c>
      <c r="C92" s="42">
        <f>SUM(C88:C91)</f>
        <v>202584360</v>
      </c>
      <c r="D92" s="42">
        <f>SUM(D88:D91)</f>
        <v>170528690.59</v>
      </c>
      <c r="E92" s="42">
        <f>SUM(E88:E91)</f>
        <v>159103916.47000003</v>
      </c>
      <c r="F92" s="41">
        <f t="shared" si="4"/>
        <v>78.53711731251121</v>
      </c>
      <c r="G92" s="41">
        <f t="shared" si="6"/>
        <v>93.30038008239421</v>
      </c>
      <c r="I92" s="17">
        <f>112724026.12-E92</f>
        <v>-46379890.350000024</v>
      </c>
      <c r="J92" s="19" t="e">
        <f>D92+D94-'1 Доходи'!#REF!</f>
        <v>#REF!</v>
      </c>
    </row>
    <row r="93" spans="1:249" s="6" customFormat="1" ht="27.75" customHeight="1">
      <c r="A93" s="37"/>
      <c r="B93" s="52" t="s">
        <v>123</v>
      </c>
      <c r="C93" s="42">
        <f>C94</f>
        <v>100000</v>
      </c>
      <c r="D93" s="42">
        <f>D94</f>
        <v>90000</v>
      </c>
      <c r="E93" s="42">
        <f>E94</f>
        <v>90000</v>
      </c>
      <c r="F93" s="41">
        <f>SUM(E93/C93*100)</f>
        <v>90</v>
      </c>
      <c r="G93" s="41">
        <f t="shared" si="6"/>
        <v>100</v>
      </c>
      <c r="H93" s="2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row>
    <row r="94" spans="1:7" ht="25.5" customHeight="1">
      <c r="A94" s="84">
        <v>250911</v>
      </c>
      <c r="B94" s="85" t="s">
        <v>124</v>
      </c>
      <c r="C94" s="67">
        <v>100000</v>
      </c>
      <c r="D94" s="67">
        <v>90000</v>
      </c>
      <c r="E94" s="67">
        <v>90000</v>
      </c>
      <c r="F94" s="44">
        <f>SUM(E94/C94*100)</f>
        <v>90</v>
      </c>
      <c r="G94" s="44">
        <f t="shared" si="6"/>
        <v>100</v>
      </c>
    </row>
    <row r="95" spans="1:7" ht="25.5" customHeight="1">
      <c r="A95" s="149" t="s">
        <v>1</v>
      </c>
      <c r="B95" s="150"/>
      <c r="C95" s="150"/>
      <c r="D95" s="150"/>
      <c r="E95" s="150"/>
      <c r="F95" s="150"/>
      <c r="G95" s="151"/>
    </row>
    <row r="96" spans="1:7" ht="24" customHeight="1">
      <c r="A96" s="32" t="s">
        <v>125</v>
      </c>
      <c r="B96" s="51" t="s">
        <v>126</v>
      </c>
      <c r="C96" s="40">
        <v>35600</v>
      </c>
      <c r="D96" s="40">
        <v>0</v>
      </c>
      <c r="E96" s="40">
        <v>26652.36</v>
      </c>
      <c r="F96" s="41">
        <f aca="true" t="shared" si="7" ref="F96:F102">SUM(E96/C96*100)</f>
        <v>74.86617977528091</v>
      </c>
      <c r="G96" s="41"/>
    </row>
    <row r="97" spans="1:7" ht="25.5" customHeight="1">
      <c r="A97" s="33" t="s">
        <v>5</v>
      </c>
      <c r="B97" s="52" t="s">
        <v>6</v>
      </c>
      <c r="C97" s="42">
        <f>C98</f>
        <v>897200</v>
      </c>
      <c r="D97" s="42">
        <f>D98</f>
        <v>1275404</v>
      </c>
      <c r="E97" s="42">
        <f>E98</f>
        <v>2017462.09</v>
      </c>
      <c r="F97" s="41">
        <f t="shared" si="7"/>
        <v>224.8620251894784</v>
      </c>
      <c r="G97" s="41">
        <f>SUM(E97/D97*100)</f>
        <v>158.1821987385958</v>
      </c>
    </row>
    <row r="98" spans="1:7" ht="24" customHeight="1">
      <c r="A98" s="34" t="s">
        <v>7</v>
      </c>
      <c r="B98" s="53" t="s">
        <v>127</v>
      </c>
      <c r="C98" s="43">
        <v>897200</v>
      </c>
      <c r="D98" s="43">
        <v>1275404</v>
      </c>
      <c r="E98" s="43">
        <v>2017462.09</v>
      </c>
      <c r="F98" s="44">
        <f t="shared" si="7"/>
        <v>224.8620251894784</v>
      </c>
      <c r="G98" s="44">
        <f t="shared" si="6"/>
        <v>158.1821987385958</v>
      </c>
    </row>
    <row r="99" spans="1:7" ht="24" customHeight="1">
      <c r="A99" s="33" t="s">
        <v>16</v>
      </c>
      <c r="B99" s="52" t="s">
        <v>128</v>
      </c>
      <c r="C99" s="42">
        <f>C100+C101</f>
        <v>1626490</v>
      </c>
      <c r="D99" s="42">
        <f>D100+D101</f>
        <v>661574</v>
      </c>
      <c r="E99" s="42">
        <f>E100+E101</f>
        <v>2205639.12</v>
      </c>
      <c r="F99" s="41">
        <f t="shared" si="7"/>
        <v>135.6072966941082</v>
      </c>
      <c r="G99" s="41" t="s">
        <v>224</v>
      </c>
    </row>
    <row r="100" spans="1:7" ht="24" customHeight="1">
      <c r="A100" s="34" t="s">
        <v>18</v>
      </c>
      <c r="B100" s="53" t="s">
        <v>19</v>
      </c>
      <c r="C100" s="43">
        <v>1507800</v>
      </c>
      <c r="D100" s="43">
        <v>527000</v>
      </c>
      <c r="E100" s="43">
        <v>2138295.89</v>
      </c>
      <c r="F100" s="44">
        <f t="shared" si="7"/>
        <v>141.81561811911394</v>
      </c>
      <c r="G100" s="44" t="s">
        <v>226</v>
      </c>
    </row>
    <row r="101" spans="1:7" ht="24" customHeight="1">
      <c r="A101" s="34" t="s">
        <v>191</v>
      </c>
      <c r="B101" s="53" t="s">
        <v>197</v>
      </c>
      <c r="C101" s="43">
        <v>118690</v>
      </c>
      <c r="D101" s="43">
        <v>134574</v>
      </c>
      <c r="E101" s="43">
        <v>67343.23</v>
      </c>
      <c r="F101" s="44">
        <f t="shared" si="7"/>
        <v>56.738756424298586</v>
      </c>
      <c r="G101" s="44">
        <f t="shared" si="6"/>
        <v>50.04178370264687</v>
      </c>
    </row>
    <row r="102" spans="1:7" ht="24" customHeight="1">
      <c r="A102" s="33" t="s">
        <v>24</v>
      </c>
      <c r="B102" s="52" t="s">
        <v>129</v>
      </c>
      <c r="C102" s="42">
        <f>C103</f>
        <v>288000</v>
      </c>
      <c r="D102" s="42">
        <f>D103</f>
        <v>0</v>
      </c>
      <c r="E102" s="42">
        <f>E103</f>
        <v>224050.56</v>
      </c>
      <c r="F102" s="41">
        <f t="shared" si="7"/>
        <v>77.79533333333333</v>
      </c>
      <c r="G102" s="44"/>
    </row>
    <row r="103" spans="1:7" ht="24" customHeight="1">
      <c r="A103" s="34" t="s">
        <v>90</v>
      </c>
      <c r="B103" s="53" t="s">
        <v>130</v>
      </c>
      <c r="C103" s="43">
        <v>288000</v>
      </c>
      <c r="D103" s="87"/>
      <c r="E103" s="43">
        <v>224050.56</v>
      </c>
      <c r="F103" s="44">
        <f>SUM(E103/C103*100)</f>
        <v>77.79533333333333</v>
      </c>
      <c r="G103" s="44"/>
    </row>
    <row r="104" spans="1:7" ht="24" customHeight="1">
      <c r="A104" s="33" t="s">
        <v>131</v>
      </c>
      <c r="B104" s="52" t="s">
        <v>132</v>
      </c>
      <c r="C104" s="42">
        <f>SUM(C105:C107)</f>
        <v>52880</v>
      </c>
      <c r="D104" s="42">
        <f>SUM(D105:D107)</f>
        <v>0</v>
      </c>
      <c r="E104" s="42">
        <f>SUM(E105:E107)</f>
        <v>69098.45</v>
      </c>
      <c r="F104" s="41">
        <f>SUM(E104/C104*100)</f>
        <v>130.67029122541604</v>
      </c>
      <c r="G104" s="44"/>
    </row>
    <row r="105" spans="1:7" ht="24" customHeight="1">
      <c r="A105" s="34" t="s">
        <v>133</v>
      </c>
      <c r="B105" s="53" t="s">
        <v>102</v>
      </c>
      <c r="C105" s="43"/>
      <c r="D105" s="43"/>
      <c r="E105" s="43">
        <v>5688</v>
      </c>
      <c r="F105" s="44"/>
      <c r="G105" s="44"/>
    </row>
    <row r="106" spans="1:7" ht="24" customHeight="1">
      <c r="A106" s="34" t="s">
        <v>134</v>
      </c>
      <c r="B106" s="53" t="s">
        <v>104</v>
      </c>
      <c r="C106" s="43">
        <v>10450</v>
      </c>
      <c r="D106" s="43"/>
      <c r="E106" s="43">
        <v>8606.1</v>
      </c>
      <c r="F106" s="44">
        <f>SUM(E106/C106*100)</f>
        <v>82.35502392344497</v>
      </c>
      <c r="G106" s="44"/>
    </row>
    <row r="107" spans="1:7" ht="24" customHeight="1">
      <c r="A107" s="34" t="s">
        <v>135</v>
      </c>
      <c r="B107" s="53" t="s">
        <v>105</v>
      </c>
      <c r="C107" s="43">
        <v>42430</v>
      </c>
      <c r="D107" s="43"/>
      <c r="E107" s="43">
        <v>54804.35</v>
      </c>
      <c r="F107" s="44">
        <f>SUM(E107/C107*100)</f>
        <v>129.16415272213055</v>
      </c>
      <c r="G107" s="44"/>
    </row>
    <row r="108" spans="1:7" ht="24" customHeight="1">
      <c r="A108" s="37">
        <v>120000</v>
      </c>
      <c r="B108" s="52" t="s">
        <v>107</v>
      </c>
      <c r="C108" s="45">
        <f>C109</f>
        <v>0</v>
      </c>
      <c r="D108" s="45">
        <f>D109</f>
        <v>9500</v>
      </c>
      <c r="E108" s="45">
        <f>E109</f>
        <v>9500</v>
      </c>
      <c r="F108" s="45">
        <f>F109</f>
        <v>0</v>
      </c>
      <c r="G108" s="45">
        <f>G109</f>
        <v>0</v>
      </c>
    </row>
    <row r="109" spans="1:7" ht="24" customHeight="1">
      <c r="A109" s="38">
        <v>120300</v>
      </c>
      <c r="B109" s="53" t="s">
        <v>109</v>
      </c>
      <c r="C109" s="67"/>
      <c r="D109" s="67">
        <v>9500</v>
      </c>
      <c r="E109" s="67">
        <v>9500</v>
      </c>
      <c r="F109" s="44"/>
      <c r="G109" s="44"/>
    </row>
    <row r="110" spans="1:7" ht="21" customHeight="1">
      <c r="A110" s="39" t="s">
        <v>136</v>
      </c>
      <c r="B110" s="54" t="s">
        <v>137</v>
      </c>
      <c r="C110" s="45">
        <f>C111+C112</f>
        <v>25000</v>
      </c>
      <c r="D110" s="45">
        <f>D111+D112</f>
        <v>1397460</v>
      </c>
      <c r="E110" s="45">
        <f>E111+E112</f>
        <v>102556.02</v>
      </c>
      <c r="F110" s="41" t="s">
        <v>224</v>
      </c>
      <c r="G110" s="41">
        <f>SUM(E110/D110*100)</f>
        <v>7.338744579451291</v>
      </c>
    </row>
    <row r="111" spans="1:7" ht="24" customHeight="1">
      <c r="A111" s="34" t="s">
        <v>138</v>
      </c>
      <c r="B111" s="53" t="s">
        <v>139</v>
      </c>
      <c r="C111" s="43">
        <v>25000</v>
      </c>
      <c r="D111" s="43">
        <v>846210</v>
      </c>
      <c r="E111" s="43">
        <v>102556.02</v>
      </c>
      <c r="F111" s="44" t="s">
        <v>224</v>
      </c>
      <c r="G111" s="44">
        <f>SUM(E111/D111*100)</f>
        <v>12.119452618144432</v>
      </c>
    </row>
    <row r="112" spans="1:7" ht="24" customHeight="1">
      <c r="A112" s="34" t="s">
        <v>230</v>
      </c>
      <c r="B112" s="53" t="s">
        <v>229</v>
      </c>
      <c r="C112" s="43"/>
      <c r="D112" s="43">
        <v>551250</v>
      </c>
      <c r="E112" s="43"/>
      <c r="F112" s="44"/>
      <c r="G112" s="44"/>
    </row>
    <row r="113" spans="1:249" s="6" customFormat="1" ht="24" customHeight="1">
      <c r="A113" s="33" t="s">
        <v>231</v>
      </c>
      <c r="B113" s="52" t="s">
        <v>232</v>
      </c>
      <c r="C113" s="42"/>
      <c r="D113" s="42">
        <f>D114</f>
        <v>44000</v>
      </c>
      <c r="E113" s="42">
        <f>E114</f>
        <v>43974</v>
      </c>
      <c r="F113" s="44">
        <v>0</v>
      </c>
      <c r="G113" s="44">
        <f>SUM(E113/D113*100)</f>
        <v>99.94090909090909</v>
      </c>
      <c r="H113" s="2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row>
    <row r="114" spans="1:7" ht="24" customHeight="1">
      <c r="A114" s="34" t="s">
        <v>233</v>
      </c>
      <c r="B114" s="53" t="s">
        <v>234</v>
      </c>
      <c r="C114" s="43"/>
      <c r="D114" s="43">
        <v>44000</v>
      </c>
      <c r="E114" s="43">
        <v>43974</v>
      </c>
      <c r="F114" s="44">
        <v>0</v>
      </c>
      <c r="G114" s="44">
        <f>SUM(E114/D114*100)</f>
        <v>99.94090909090909</v>
      </c>
    </row>
    <row r="115" spans="1:7" ht="24" customHeight="1">
      <c r="A115" s="37">
        <v>180000</v>
      </c>
      <c r="B115" s="52" t="s">
        <v>181</v>
      </c>
      <c r="C115" s="43"/>
      <c r="D115" s="42">
        <f>D116</f>
        <v>80000</v>
      </c>
      <c r="E115" s="42">
        <f>E116</f>
        <v>0</v>
      </c>
      <c r="F115" s="44"/>
      <c r="G115" s="44"/>
    </row>
    <row r="116" spans="1:7" ht="24" customHeight="1">
      <c r="A116" s="38">
        <v>180404</v>
      </c>
      <c r="B116" s="53" t="s">
        <v>180</v>
      </c>
      <c r="C116" s="43"/>
      <c r="D116" s="43">
        <v>80000</v>
      </c>
      <c r="E116" s="43">
        <v>0</v>
      </c>
      <c r="F116" s="44"/>
      <c r="G116" s="44"/>
    </row>
    <row r="117" spans="1:7" ht="24" customHeight="1">
      <c r="A117" s="38">
        <v>200000</v>
      </c>
      <c r="B117" s="53" t="s">
        <v>235</v>
      </c>
      <c r="C117" s="43"/>
      <c r="D117" s="42">
        <f>D118</f>
        <v>4366.28</v>
      </c>
      <c r="E117" s="42">
        <f>E118</f>
        <v>4366.28</v>
      </c>
      <c r="F117" s="44">
        <v>0</v>
      </c>
      <c r="G117" s="44">
        <f>SUM(E117/D117*100)</f>
        <v>100</v>
      </c>
    </row>
    <row r="118" spans="1:7" ht="24" customHeight="1">
      <c r="A118" s="38">
        <v>200200</v>
      </c>
      <c r="B118" s="53" t="s">
        <v>236</v>
      </c>
      <c r="C118" s="43"/>
      <c r="D118" s="43">
        <v>4366.28</v>
      </c>
      <c r="E118" s="43">
        <v>4366.28</v>
      </c>
      <c r="F118" s="44">
        <v>0</v>
      </c>
      <c r="G118" s="44">
        <f>SUM(E118/D118*100)</f>
        <v>100</v>
      </c>
    </row>
    <row r="119" spans="1:9" ht="22.5" customHeight="1">
      <c r="A119" s="38"/>
      <c r="B119" s="52" t="s">
        <v>140</v>
      </c>
      <c r="C119" s="42">
        <f>SUM(C96,C97,C99,C102,C104,C110,C108)</f>
        <v>2925170</v>
      </c>
      <c r="D119" s="42">
        <f>SUM(D96,D97,D99,D102,D104,D110,D108,D113,D115,D117)</f>
        <v>3472304.28</v>
      </c>
      <c r="E119" s="42">
        <f>SUM(E96,E97,E99,E102,E104,E110,E108,E113,E115,E117)</f>
        <v>4703298.88</v>
      </c>
      <c r="F119" s="41">
        <f>SUM(E119/C119*100)</f>
        <v>160.7871980090046</v>
      </c>
      <c r="G119" s="44">
        <f>SUM(E119/D119*100)</f>
        <v>135.45180666021585</v>
      </c>
      <c r="I119" s="17"/>
    </row>
    <row r="120" spans="1:7" ht="21" customHeight="1">
      <c r="A120" s="38"/>
      <c r="B120" s="52" t="s">
        <v>141</v>
      </c>
      <c r="C120" s="42">
        <f>C121+C122</f>
        <v>0</v>
      </c>
      <c r="D120" s="42">
        <f>D121+D122</f>
        <v>0</v>
      </c>
      <c r="E120" s="42">
        <f>E121+E122</f>
        <v>0</v>
      </c>
      <c r="F120" s="41">
        <v>0</v>
      </c>
      <c r="G120" s="41">
        <v>0</v>
      </c>
    </row>
    <row r="121" spans="1:249" s="83" customFormat="1" ht="21.75" customHeight="1">
      <c r="A121" s="38">
        <v>250911</v>
      </c>
      <c r="B121" s="53" t="s">
        <v>124</v>
      </c>
      <c r="C121" s="86">
        <v>100000</v>
      </c>
      <c r="D121" s="46">
        <v>90000</v>
      </c>
      <c r="E121" s="43">
        <v>90000</v>
      </c>
      <c r="F121" s="44">
        <f>SUM(E121/C121*100)</f>
        <v>90</v>
      </c>
      <c r="G121" s="44">
        <f>SUM(E121/D121*100)</f>
        <v>100</v>
      </c>
      <c r="H121" s="13"/>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c r="CP121" s="82"/>
      <c r="CQ121" s="82"/>
      <c r="CR121" s="82"/>
      <c r="CS121" s="82"/>
      <c r="CT121" s="82"/>
      <c r="CU121" s="82"/>
      <c r="CV121" s="82"/>
      <c r="CW121" s="82"/>
      <c r="CX121" s="82"/>
      <c r="CY121" s="82"/>
      <c r="CZ121" s="82"/>
      <c r="DA121" s="82"/>
      <c r="DB121" s="82"/>
      <c r="DC121" s="82"/>
      <c r="DD121" s="82"/>
      <c r="DE121" s="82"/>
      <c r="DF121" s="82"/>
      <c r="DG121" s="82"/>
      <c r="DH121" s="82"/>
      <c r="DI121" s="82"/>
      <c r="DJ121" s="82"/>
      <c r="DK121" s="82"/>
      <c r="DL121" s="82"/>
      <c r="DM121" s="82"/>
      <c r="DN121" s="82"/>
      <c r="DO121" s="82"/>
      <c r="DP121" s="82"/>
      <c r="DQ121" s="82"/>
      <c r="DR121" s="82"/>
      <c r="DS121" s="82"/>
      <c r="DT121" s="82"/>
      <c r="DU121" s="82"/>
      <c r="DV121" s="82"/>
      <c r="DW121" s="82"/>
      <c r="DX121" s="82"/>
      <c r="DY121" s="82"/>
      <c r="DZ121" s="82"/>
      <c r="EA121" s="82"/>
      <c r="EB121" s="82"/>
      <c r="EC121" s="82"/>
      <c r="ED121" s="82"/>
      <c r="EE121" s="82"/>
      <c r="EF121" s="82"/>
      <c r="EG121" s="82"/>
      <c r="EH121" s="82"/>
      <c r="EI121" s="82"/>
      <c r="EJ121" s="82"/>
      <c r="EK121" s="82"/>
      <c r="EL121" s="82"/>
      <c r="EM121" s="82"/>
      <c r="EN121" s="82"/>
      <c r="EO121" s="82"/>
      <c r="EP121" s="82"/>
      <c r="EQ121" s="82"/>
      <c r="ER121" s="82"/>
      <c r="ES121" s="82"/>
      <c r="ET121" s="82"/>
      <c r="EU121" s="82"/>
      <c r="EV121" s="82"/>
      <c r="EW121" s="82"/>
      <c r="EX121" s="82"/>
      <c r="EY121" s="82"/>
      <c r="EZ121" s="82"/>
      <c r="FA121" s="82"/>
      <c r="FB121" s="82"/>
      <c r="FC121" s="82"/>
      <c r="FD121" s="82"/>
      <c r="FE121" s="82"/>
      <c r="FF121" s="82"/>
      <c r="FG121" s="82"/>
      <c r="FH121" s="82"/>
      <c r="FI121" s="82"/>
      <c r="FJ121" s="82"/>
      <c r="FK121" s="82"/>
      <c r="FL121" s="82"/>
      <c r="FM121" s="82"/>
      <c r="FN121" s="82"/>
      <c r="FO121" s="82"/>
      <c r="FP121" s="82"/>
      <c r="FQ121" s="82"/>
      <c r="FR121" s="82"/>
      <c r="FS121" s="82"/>
      <c r="FT121" s="82"/>
      <c r="FU121" s="82"/>
      <c r="FV121" s="82"/>
      <c r="FW121" s="82"/>
      <c r="FX121" s="82"/>
      <c r="FY121" s="82"/>
      <c r="FZ121" s="82"/>
      <c r="GA121" s="82"/>
      <c r="GB121" s="82"/>
      <c r="GC121" s="82"/>
      <c r="GD121" s="82"/>
      <c r="GE121" s="82"/>
      <c r="GF121" s="82"/>
      <c r="GG121" s="82"/>
      <c r="GH121" s="82"/>
      <c r="GI121" s="82"/>
      <c r="GJ121" s="82"/>
      <c r="GK121" s="82"/>
      <c r="GL121" s="82"/>
      <c r="GM121" s="82"/>
      <c r="GN121" s="82"/>
      <c r="GO121" s="82"/>
      <c r="GP121" s="82"/>
      <c r="GQ121" s="82"/>
      <c r="GR121" s="82"/>
      <c r="GS121" s="82"/>
      <c r="GT121" s="82"/>
      <c r="GU121" s="82"/>
      <c r="GV121" s="82"/>
      <c r="GW121" s="82"/>
      <c r="GX121" s="82"/>
      <c r="GY121" s="82"/>
      <c r="GZ121" s="82"/>
      <c r="HA121" s="82"/>
      <c r="HB121" s="82"/>
      <c r="HC121" s="82"/>
      <c r="HD121" s="82"/>
      <c r="HE121" s="82"/>
      <c r="HF121" s="82"/>
      <c r="HG121" s="82"/>
      <c r="HH121" s="82"/>
      <c r="HI121" s="82"/>
      <c r="HJ121" s="82"/>
      <c r="HK121" s="82"/>
      <c r="HL121" s="82"/>
      <c r="HM121" s="82"/>
      <c r="HN121" s="82"/>
      <c r="HO121" s="82"/>
      <c r="HP121" s="82"/>
      <c r="HQ121" s="82"/>
      <c r="HR121" s="82"/>
      <c r="HS121" s="82"/>
      <c r="HT121" s="82"/>
      <c r="HU121" s="82"/>
      <c r="HV121" s="82"/>
      <c r="HW121" s="82"/>
      <c r="HX121" s="82"/>
      <c r="HY121" s="82"/>
      <c r="HZ121" s="82"/>
      <c r="IA121" s="82"/>
      <c r="IB121" s="82"/>
      <c r="IC121" s="82"/>
      <c r="ID121" s="82"/>
      <c r="IE121" s="82"/>
      <c r="IF121" s="82"/>
      <c r="IG121" s="82"/>
      <c r="IH121" s="82"/>
      <c r="II121" s="82"/>
      <c r="IJ121" s="82"/>
      <c r="IK121" s="82"/>
      <c r="IL121" s="82"/>
      <c r="IM121" s="82"/>
      <c r="IN121" s="82"/>
      <c r="IO121" s="82"/>
    </row>
    <row r="122" spans="1:249" s="83" customFormat="1" ht="21" customHeight="1">
      <c r="A122" s="38">
        <v>250912</v>
      </c>
      <c r="B122" s="53" t="s">
        <v>142</v>
      </c>
      <c r="C122" s="86">
        <v>-100000</v>
      </c>
      <c r="D122" s="46">
        <v>-90000</v>
      </c>
      <c r="E122" s="43">
        <v>-90000</v>
      </c>
      <c r="F122" s="44">
        <f>SUM(E122/C122*100)</f>
        <v>90</v>
      </c>
      <c r="G122" s="44">
        <f>SUM(E122/D122*100)</f>
        <v>100</v>
      </c>
      <c r="H122" s="13"/>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2"/>
      <c r="DA122" s="82"/>
      <c r="DB122" s="82"/>
      <c r="DC122" s="82"/>
      <c r="DD122" s="82"/>
      <c r="DE122" s="82"/>
      <c r="DF122" s="82"/>
      <c r="DG122" s="82"/>
      <c r="DH122" s="82"/>
      <c r="DI122" s="82"/>
      <c r="DJ122" s="82"/>
      <c r="DK122" s="82"/>
      <c r="DL122" s="82"/>
      <c r="DM122" s="82"/>
      <c r="DN122" s="82"/>
      <c r="DO122" s="82"/>
      <c r="DP122" s="82"/>
      <c r="DQ122" s="82"/>
      <c r="DR122" s="82"/>
      <c r="DS122" s="82"/>
      <c r="DT122" s="82"/>
      <c r="DU122" s="82"/>
      <c r="DV122" s="82"/>
      <c r="DW122" s="82"/>
      <c r="DX122" s="82"/>
      <c r="DY122" s="82"/>
      <c r="DZ122" s="82"/>
      <c r="EA122" s="82"/>
      <c r="EB122" s="82"/>
      <c r="EC122" s="82"/>
      <c r="ED122" s="82"/>
      <c r="EE122" s="82"/>
      <c r="EF122" s="82"/>
      <c r="EG122" s="82"/>
      <c r="EH122" s="82"/>
      <c r="EI122" s="82"/>
      <c r="EJ122" s="82"/>
      <c r="EK122" s="82"/>
      <c r="EL122" s="82"/>
      <c r="EM122" s="82"/>
      <c r="EN122" s="82"/>
      <c r="EO122" s="82"/>
      <c r="EP122" s="82"/>
      <c r="EQ122" s="82"/>
      <c r="ER122" s="82"/>
      <c r="ES122" s="82"/>
      <c r="ET122" s="82"/>
      <c r="EU122" s="82"/>
      <c r="EV122" s="82"/>
      <c r="EW122" s="82"/>
      <c r="EX122" s="82"/>
      <c r="EY122" s="82"/>
      <c r="EZ122" s="82"/>
      <c r="FA122" s="82"/>
      <c r="FB122" s="82"/>
      <c r="FC122" s="82"/>
      <c r="FD122" s="82"/>
      <c r="FE122" s="82"/>
      <c r="FF122" s="82"/>
      <c r="FG122" s="82"/>
      <c r="FH122" s="82"/>
      <c r="FI122" s="82"/>
      <c r="FJ122" s="82"/>
      <c r="FK122" s="82"/>
      <c r="FL122" s="82"/>
      <c r="FM122" s="82"/>
      <c r="FN122" s="82"/>
      <c r="FO122" s="82"/>
      <c r="FP122" s="82"/>
      <c r="FQ122" s="82"/>
      <c r="FR122" s="82"/>
      <c r="FS122" s="82"/>
      <c r="FT122" s="82"/>
      <c r="FU122" s="82"/>
      <c r="FV122" s="82"/>
      <c r="FW122" s="82"/>
      <c r="FX122" s="82"/>
      <c r="FY122" s="82"/>
      <c r="FZ122" s="82"/>
      <c r="GA122" s="82"/>
      <c r="GB122" s="82"/>
      <c r="GC122" s="82"/>
      <c r="GD122" s="82"/>
      <c r="GE122" s="82"/>
      <c r="GF122" s="82"/>
      <c r="GG122" s="82"/>
      <c r="GH122" s="82"/>
      <c r="GI122" s="82"/>
      <c r="GJ122" s="82"/>
      <c r="GK122" s="82"/>
      <c r="GL122" s="82"/>
      <c r="GM122" s="82"/>
      <c r="GN122" s="82"/>
      <c r="GO122" s="82"/>
      <c r="GP122" s="82"/>
      <c r="GQ122" s="82"/>
      <c r="GR122" s="82"/>
      <c r="GS122" s="82"/>
      <c r="GT122" s="82"/>
      <c r="GU122" s="82"/>
      <c r="GV122" s="82"/>
      <c r="GW122" s="82"/>
      <c r="GX122" s="82"/>
      <c r="GY122" s="82"/>
      <c r="GZ122" s="82"/>
      <c r="HA122" s="82"/>
      <c r="HB122" s="82"/>
      <c r="HC122" s="82"/>
      <c r="HD122" s="82"/>
      <c r="HE122" s="82"/>
      <c r="HF122" s="82"/>
      <c r="HG122" s="82"/>
      <c r="HH122" s="82"/>
      <c r="HI122" s="82"/>
      <c r="HJ122" s="82"/>
      <c r="HK122" s="82"/>
      <c r="HL122" s="82"/>
      <c r="HM122" s="82"/>
      <c r="HN122" s="82"/>
      <c r="HO122" s="82"/>
      <c r="HP122" s="82"/>
      <c r="HQ122" s="82"/>
      <c r="HR122" s="82"/>
      <c r="HS122" s="82"/>
      <c r="HT122" s="82"/>
      <c r="HU122" s="82"/>
      <c r="HV122" s="82"/>
      <c r="HW122" s="82"/>
      <c r="HX122" s="82"/>
      <c r="HY122" s="82"/>
      <c r="HZ122" s="82"/>
      <c r="IA122" s="82"/>
      <c r="IB122" s="82"/>
      <c r="IC122" s="82"/>
      <c r="ID122" s="82"/>
      <c r="IE122" s="82"/>
      <c r="IF122" s="82"/>
      <c r="IG122" s="82"/>
      <c r="IH122" s="82"/>
      <c r="II122" s="82"/>
      <c r="IJ122" s="82"/>
      <c r="IK122" s="82"/>
      <c r="IL122" s="82"/>
      <c r="IM122" s="82"/>
      <c r="IN122" s="82"/>
      <c r="IO122" s="82"/>
    </row>
    <row r="123" spans="1:7" ht="21" customHeight="1">
      <c r="A123" s="8"/>
      <c r="B123" s="55" t="s">
        <v>143</v>
      </c>
      <c r="C123" s="42">
        <f>C92+C119</f>
        <v>205509530</v>
      </c>
      <c r="D123" s="42">
        <f>D92+D119</f>
        <v>174000994.87</v>
      </c>
      <c r="E123" s="42">
        <f>E92+E119</f>
        <v>163807215.35000002</v>
      </c>
      <c r="F123" s="41">
        <f>SUM(E123/C123*100)</f>
        <v>79.7078438892834</v>
      </c>
      <c r="G123" s="41">
        <f>SUM(E123/D123*100)</f>
        <v>94.14153951957805</v>
      </c>
    </row>
    <row r="124" spans="1:7" ht="15" customHeight="1">
      <c r="A124" s="78"/>
      <c r="B124" s="79"/>
      <c r="C124" s="48"/>
      <c r="D124" s="48"/>
      <c r="E124" s="48"/>
      <c r="F124" s="80"/>
      <c r="G124" s="80"/>
    </row>
    <row r="125" spans="2:5" ht="18.75" customHeight="1">
      <c r="B125" s="47" t="s">
        <v>244</v>
      </c>
      <c r="C125" s="48"/>
      <c r="D125" s="49"/>
      <c r="E125" s="3"/>
    </row>
    <row r="126" spans="2:8" ht="24" customHeight="1">
      <c r="B126" s="50" t="s">
        <v>245</v>
      </c>
      <c r="C126" s="48"/>
      <c r="D126" s="49" t="s">
        <v>246</v>
      </c>
      <c r="E126" s="3"/>
      <c r="H126" s="13">
        <v>5</v>
      </c>
    </row>
    <row r="127" ht="18.75">
      <c r="C127" s="11"/>
    </row>
    <row r="128" spans="2:5" ht="28.5" customHeight="1">
      <c r="B128" s="70" t="s">
        <v>179</v>
      </c>
      <c r="C128" s="71">
        <f>C7+C17+C19+C20+C21+C22+C23+C24+C25+C26+C27+C28+C29+C30+C31+C32+C33+C34+C35+C36+C37+C38+C39+C40+C41+C42+C46+C56+C74+C76+C43+C45+C86</f>
        <v>67920800</v>
      </c>
      <c r="D128" s="71">
        <f>D7+D17+D19+D20+D21+D22+D23+D24+D25+D26+D27+D28+D29+D30+D31+D32+D33+D34+D35+D36+D37+D38+D39+D40+D41+D42+D46+D56+D74+D76+D43+D45+D86</f>
        <v>53226853.14</v>
      </c>
      <c r="E128" s="71">
        <f>E7+E17+E19+E20+E21+E22+E23+E24+E25+E26+E27+E28+E29+E30+E31+E32+E33+E34+E35+E36+E37+E38+E39+E40+E41+E42+E46+E56+E74+E76+E43+E45+E86</f>
        <v>49953580.25000001</v>
      </c>
    </row>
    <row r="129" spans="2:5" ht="26.25" customHeight="1">
      <c r="B129" s="70" t="s">
        <v>209</v>
      </c>
      <c r="C129" s="71">
        <f>C88-C128</f>
        <v>123420656</v>
      </c>
      <c r="D129" s="31">
        <f>D88-D128</f>
        <v>106614528.45</v>
      </c>
      <c r="E129" s="31">
        <f>E88-E128</f>
        <v>98517104.73000002</v>
      </c>
    </row>
    <row r="130" spans="2:6" ht="27" customHeight="1">
      <c r="B130" s="72" t="s">
        <v>207</v>
      </c>
      <c r="C130" s="12"/>
      <c r="D130" s="22"/>
      <c r="E130" s="81">
        <v>92593368.12</v>
      </c>
      <c r="F130" s="73">
        <f>E130/1000</f>
        <v>92593.36812</v>
      </c>
    </row>
    <row r="131" spans="2:6" ht="26.25">
      <c r="B131" s="72" t="s">
        <v>208</v>
      </c>
      <c r="E131" s="88">
        <f>SUM(E130/E129*100)</f>
        <v>93.98709835593031</v>
      </c>
      <c r="F131" s="10"/>
    </row>
    <row r="132" spans="2:7" ht="26.25">
      <c r="B132" s="72" t="s">
        <v>210</v>
      </c>
      <c r="C132" s="12"/>
      <c r="D132" s="12"/>
      <c r="E132" s="74">
        <v>74611685.11</v>
      </c>
      <c r="G132" s="10"/>
    </row>
    <row r="133" ht="26.25">
      <c r="E133" s="88">
        <f>E132/E129*100</f>
        <v>75.73475216764014</v>
      </c>
    </row>
    <row r="134" ht="23.25">
      <c r="G134" s="31"/>
    </row>
    <row r="135" spans="4:5" ht="15.75">
      <c r="D135" s="10"/>
      <c r="E135" s="10"/>
    </row>
    <row r="137" ht="15.75">
      <c r="E137" s="10"/>
    </row>
    <row r="140" ht="15.75">
      <c r="F140" s="24"/>
    </row>
    <row r="141" spans="5:6" ht="20.25">
      <c r="E141" s="77"/>
      <c r="F141" s="75"/>
    </row>
    <row r="142" ht="23.25">
      <c r="F142" s="74">
        <f>F141/E129</f>
        <v>0</v>
      </c>
    </row>
  </sheetData>
  <sheetProtection/>
  <mergeCells count="3">
    <mergeCell ref="A2:G2"/>
    <mergeCell ref="A3:G3"/>
    <mergeCell ref="A95:G95"/>
  </mergeCells>
  <printOptions horizontalCentered="1"/>
  <pageMargins left="0.1968503937007874" right="0.1968503937007874" top="0.3937007874015748" bottom="0.1968503937007874" header="0.31496062992125984" footer="0.21"/>
  <pageSetup horizontalDpi="600" verticalDpi="600" orientation="landscape" paperSize="9" scale="44" r:id="rId3"/>
  <rowBreaks count="2" manualBreakCount="2">
    <brk id="33" max="7" man="1"/>
    <brk id="74"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Sekretar-RADA</cp:lastModifiedBy>
  <cp:lastPrinted>2015-12-17T07:16:17Z</cp:lastPrinted>
  <dcterms:created xsi:type="dcterms:W3CDTF">2002-12-06T14:14:06Z</dcterms:created>
  <dcterms:modified xsi:type="dcterms:W3CDTF">2015-12-17T07:16:20Z</dcterms:modified>
  <cp:category/>
  <cp:version/>
  <cp:contentType/>
  <cp:contentStatus/>
</cp:coreProperties>
</file>